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930B" lockStructure="1"/>
  <bookViews>
    <workbookView xWindow="288" yWindow="456" windowWidth="12504" windowHeight="9144"/>
  </bookViews>
  <sheets>
    <sheet name="Introduction" sheetId="12" r:id="rId1"/>
    <sheet name="Industry Profile" sheetId="1" r:id="rId2"/>
    <sheet name="Worksheet (Health) " sheetId="14" r:id="rId3"/>
    <sheet name="Worksheet (Ecological) " sheetId="15" r:id="rId4"/>
    <sheet name="Chemical data" sheetId="16" r:id="rId5"/>
    <sheet name="References" sheetId="11" r:id="rId6"/>
  </sheets>
  <calcPr calcId="145621"/>
</workbook>
</file>

<file path=xl/calcChain.xml><?xml version="1.0" encoding="utf-8"?>
<calcChain xmlns="http://schemas.openxmlformats.org/spreadsheetml/2006/main">
  <c r="P24" i="15" l="1"/>
  <c r="O24" i="15"/>
  <c r="N24" i="15"/>
  <c r="M24" i="15"/>
  <c r="L24" i="15"/>
  <c r="K24" i="15"/>
  <c r="J24" i="15"/>
  <c r="I24" i="15"/>
  <c r="H24" i="15"/>
  <c r="G24" i="15"/>
  <c r="F24" i="15"/>
  <c r="E24" i="15"/>
  <c r="D24" i="15"/>
  <c r="P23" i="15"/>
  <c r="O23" i="15"/>
  <c r="N23" i="15"/>
  <c r="M23" i="15"/>
  <c r="L23" i="15"/>
  <c r="K23" i="15"/>
  <c r="J23" i="15"/>
  <c r="I23" i="15"/>
  <c r="H23" i="15"/>
  <c r="G23" i="15"/>
  <c r="F23" i="15"/>
  <c r="E23" i="15"/>
  <c r="D23" i="15"/>
  <c r="P22" i="15"/>
  <c r="O22" i="15"/>
  <c r="N22" i="15"/>
  <c r="M22" i="15"/>
  <c r="L22" i="15"/>
  <c r="K22" i="15"/>
  <c r="J22" i="15"/>
  <c r="I22" i="15"/>
  <c r="H22" i="15"/>
  <c r="G22" i="15"/>
  <c r="F22" i="15"/>
  <c r="E22" i="15"/>
  <c r="D22" i="15"/>
  <c r="P21" i="15"/>
  <c r="O21" i="15"/>
  <c r="N21" i="15"/>
  <c r="M21" i="15"/>
  <c r="L21" i="15"/>
  <c r="K21" i="15"/>
  <c r="J21" i="15"/>
  <c r="I21" i="15"/>
  <c r="H21" i="15"/>
  <c r="G21" i="15"/>
  <c r="F21" i="15"/>
  <c r="E21" i="15"/>
  <c r="D21" i="15"/>
  <c r="P20" i="15"/>
  <c r="O20" i="15"/>
  <c r="N20" i="15"/>
  <c r="M20" i="15"/>
  <c r="L20" i="15"/>
  <c r="K20" i="15"/>
  <c r="J20" i="15"/>
  <c r="I20" i="15"/>
  <c r="H20" i="15"/>
  <c r="G20" i="15"/>
  <c r="F20" i="15"/>
  <c r="E20" i="15"/>
  <c r="D20" i="15"/>
  <c r="P19" i="15"/>
  <c r="O19" i="15"/>
  <c r="N19" i="15"/>
  <c r="M19" i="15"/>
  <c r="L19" i="15"/>
  <c r="K19" i="15"/>
  <c r="J19" i="15"/>
  <c r="I19" i="15"/>
  <c r="H19" i="15"/>
  <c r="G19" i="15"/>
  <c r="F19" i="15"/>
  <c r="E19" i="15"/>
  <c r="D19" i="15"/>
  <c r="P18" i="15"/>
  <c r="O18" i="15"/>
  <c r="N18" i="15"/>
  <c r="M18" i="15"/>
  <c r="L18" i="15"/>
  <c r="K18" i="15"/>
  <c r="J18" i="15"/>
  <c r="I18" i="15"/>
  <c r="H18" i="15"/>
  <c r="G18" i="15"/>
  <c r="F18" i="15"/>
  <c r="E18" i="15"/>
  <c r="D18" i="15"/>
  <c r="P17" i="15"/>
  <c r="O17" i="15"/>
  <c r="N17" i="15"/>
  <c r="M17" i="15"/>
  <c r="L17" i="15"/>
  <c r="K17" i="15"/>
  <c r="J17" i="15"/>
  <c r="I17" i="15"/>
  <c r="H17" i="15"/>
  <c r="G17" i="15"/>
  <c r="F17" i="15"/>
  <c r="E17" i="15"/>
  <c r="D17" i="15"/>
  <c r="P16" i="15"/>
  <c r="O16" i="15"/>
  <c r="N16" i="15"/>
  <c r="M16" i="15"/>
  <c r="L16" i="15"/>
  <c r="K16" i="15"/>
  <c r="J16" i="15"/>
  <c r="I16" i="15"/>
  <c r="H16" i="15"/>
  <c r="G16" i="15"/>
  <c r="F16" i="15"/>
  <c r="E16" i="15"/>
  <c r="D16" i="15"/>
  <c r="P15" i="15"/>
  <c r="O15" i="15"/>
  <c r="N15" i="15"/>
  <c r="M15" i="15"/>
  <c r="L15" i="15"/>
  <c r="K15" i="15"/>
  <c r="J15" i="15"/>
  <c r="I15" i="15"/>
  <c r="H15" i="15"/>
  <c r="G15" i="15"/>
  <c r="F15" i="15"/>
  <c r="E15" i="15"/>
  <c r="D15" i="15"/>
  <c r="P14" i="15"/>
  <c r="O14" i="15"/>
  <c r="N14" i="15"/>
  <c r="M14" i="15"/>
  <c r="L14" i="15"/>
  <c r="K14" i="15"/>
  <c r="J14" i="15"/>
  <c r="I14" i="15"/>
  <c r="H14" i="15"/>
  <c r="G14" i="15"/>
  <c r="F14" i="15"/>
  <c r="E14" i="15"/>
  <c r="D14" i="15"/>
  <c r="P13" i="15"/>
  <c r="O13" i="15"/>
  <c r="N13" i="15"/>
  <c r="M13" i="15"/>
  <c r="L13" i="15"/>
  <c r="K13" i="15"/>
  <c r="J13" i="15"/>
  <c r="I13" i="15"/>
  <c r="H13" i="15"/>
  <c r="G13" i="15"/>
  <c r="F13" i="15"/>
  <c r="E13" i="15"/>
  <c r="D13" i="15"/>
  <c r="P12" i="15"/>
  <c r="O12" i="15"/>
  <c r="N12" i="15"/>
  <c r="M12" i="15"/>
  <c r="L12" i="15"/>
  <c r="K12" i="15"/>
  <c r="J12" i="15"/>
  <c r="I12" i="15"/>
  <c r="H12" i="15"/>
  <c r="G12" i="15"/>
  <c r="F12" i="15"/>
  <c r="E12" i="15"/>
  <c r="D12" i="15"/>
  <c r="P11" i="15"/>
  <c r="O11" i="15"/>
  <c r="N11" i="15"/>
  <c r="M11" i="15"/>
  <c r="L11" i="15"/>
  <c r="K11" i="15"/>
  <c r="J11" i="15"/>
  <c r="I11" i="15"/>
  <c r="H11" i="15"/>
  <c r="G11" i="15"/>
  <c r="F11" i="15"/>
  <c r="E11" i="15"/>
  <c r="D11" i="15"/>
  <c r="P10" i="15"/>
  <c r="O10" i="15"/>
  <c r="N10" i="15"/>
  <c r="M10" i="15"/>
  <c r="L10" i="15"/>
  <c r="K10" i="15"/>
  <c r="J10" i="15"/>
  <c r="I10" i="15"/>
  <c r="H10" i="15"/>
  <c r="G10" i="15"/>
  <c r="F10" i="15"/>
  <c r="E10" i="15"/>
  <c r="D10" i="15"/>
  <c r="P9" i="15"/>
  <c r="O9" i="15"/>
  <c r="N9" i="15"/>
  <c r="M9" i="15"/>
  <c r="L9" i="15"/>
  <c r="K9" i="15"/>
  <c r="J9" i="15"/>
  <c r="I9" i="15"/>
  <c r="H9" i="15"/>
  <c r="G9" i="15"/>
  <c r="F9" i="15"/>
  <c r="E9" i="15"/>
  <c r="D9" i="15"/>
  <c r="P8" i="15"/>
  <c r="O8" i="15"/>
  <c r="N8" i="15"/>
  <c r="M8" i="15"/>
  <c r="L8" i="15"/>
  <c r="K8" i="15"/>
  <c r="J8" i="15"/>
  <c r="I8" i="15"/>
  <c r="H8" i="15"/>
  <c r="G8" i="15"/>
  <c r="F8" i="15"/>
  <c r="E8" i="15"/>
  <c r="D8" i="15"/>
  <c r="P7" i="15"/>
  <c r="O7" i="15"/>
  <c r="N7" i="15"/>
  <c r="M7" i="15"/>
  <c r="L7" i="15"/>
  <c r="K7" i="15"/>
  <c r="J7" i="15"/>
  <c r="I7" i="15"/>
  <c r="H7" i="15"/>
  <c r="G7" i="15"/>
  <c r="F7" i="15"/>
  <c r="E7" i="15"/>
  <c r="D7" i="15"/>
  <c r="P6" i="15"/>
  <c r="O6" i="15"/>
  <c r="N6" i="15"/>
  <c r="M6" i="15"/>
  <c r="L6" i="15"/>
  <c r="K6" i="15"/>
  <c r="J6" i="15"/>
  <c r="I6" i="15"/>
  <c r="H6" i="15"/>
  <c r="G6" i="15"/>
  <c r="F6" i="15"/>
  <c r="E6" i="15"/>
  <c r="D6" i="15"/>
  <c r="P5" i="15"/>
  <c r="O5" i="15"/>
  <c r="N5" i="15"/>
  <c r="M5" i="15"/>
  <c r="L5" i="15"/>
  <c r="K5" i="15"/>
  <c r="J5" i="15"/>
  <c r="I5" i="15"/>
  <c r="H5" i="15"/>
  <c r="G5" i="15"/>
  <c r="F5" i="15"/>
  <c r="E5" i="15"/>
  <c r="D5" i="15"/>
  <c r="P24" i="14"/>
  <c r="O24" i="14"/>
  <c r="N24" i="14"/>
  <c r="M24" i="14"/>
  <c r="L24" i="14"/>
  <c r="K24" i="14"/>
  <c r="J24" i="14"/>
  <c r="I24" i="14"/>
  <c r="H24" i="14"/>
  <c r="G24" i="14"/>
  <c r="F24" i="14"/>
  <c r="E24" i="14"/>
  <c r="D24" i="14"/>
  <c r="P23" i="14"/>
  <c r="O23" i="14"/>
  <c r="N23" i="14"/>
  <c r="M23" i="14"/>
  <c r="L23" i="14"/>
  <c r="K23" i="14"/>
  <c r="J23" i="14"/>
  <c r="I23" i="14"/>
  <c r="H23" i="14"/>
  <c r="G23" i="14"/>
  <c r="F23" i="14"/>
  <c r="E23" i="14"/>
  <c r="D23" i="14"/>
  <c r="P22" i="14"/>
  <c r="O22" i="14"/>
  <c r="N22" i="14"/>
  <c r="M22" i="14"/>
  <c r="L22" i="14"/>
  <c r="K22" i="14"/>
  <c r="J22" i="14"/>
  <c r="I22" i="14"/>
  <c r="H22" i="14"/>
  <c r="G22" i="14"/>
  <c r="F22" i="14"/>
  <c r="E22" i="14"/>
  <c r="D22" i="14"/>
  <c r="P21" i="14"/>
  <c r="O21" i="14"/>
  <c r="N21" i="14"/>
  <c r="M21" i="14"/>
  <c r="L21" i="14"/>
  <c r="K21" i="14"/>
  <c r="J21" i="14"/>
  <c r="I21" i="14"/>
  <c r="H21" i="14"/>
  <c r="G21" i="14"/>
  <c r="F21" i="14"/>
  <c r="E21" i="14"/>
  <c r="D21" i="14"/>
  <c r="P20" i="14"/>
  <c r="O20" i="14"/>
  <c r="N20" i="14"/>
  <c r="M20" i="14"/>
  <c r="L20" i="14"/>
  <c r="K20" i="14"/>
  <c r="J20" i="14"/>
  <c r="I20" i="14"/>
  <c r="H20" i="14"/>
  <c r="G20" i="14"/>
  <c r="F20" i="14"/>
  <c r="E20" i="14"/>
  <c r="D20" i="14"/>
  <c r="P19" i="14"/>
  <c r="O19" i="14"/>
  <c r="N19" i="14"/>
  <c r="M19" i="14"/>
  <c r="L19" i="14"/>
  <c r="K19" i="14"/>
  <c r="J19" i="14"/>
  <c r="I19" i="14"/>
  <c r="H19" i="14"/>
  <c r="G19" i="14"/>
  <c r="F19" i="14"/>
  <c r="E19" i="14"/>
  <c r="D19" i="14"/>
  <c r="P18" i="14"/>
  <c r="O18" i="14"/>
  <c r="N18" i="14"/>
  <c r="M18" i="14"/>
  <c r="L18" i="14"/>
  <c r="K18" i="14"/>
  <c r="J18" i="14"/>
  <c r="I18" i="14"/>
  <c r="H18" i="14"/>
  <c r="G18" i="14"/>
  <c r="F18" i="14"/>
  <c r="E18" i="14"/>
  <c r="D18" i="14"/>
  <c r="P17" i="14"/>
  <c r="O17" i="14"/>
  <c r="N17" i="14"/>
  <c r="M17" i="14"/>
  <c r="L17" i="14"/>
  <c r="K17" i="14"/>
  <c r="J17" i="14"/>
  <c r="I17" i="14"/>
  <c r="H17" i="14"/>
  <c r="G17" i="14"/>
  <c r="F17" i="14"/>
  <c r="E17" i="14"/>
  <c r="D17" i="14"/>
  <c r="P16" i="14"/>
  <c r="O16" i="14"/>
  <c r="N16" i="14"/>
  <c r="M16" i="14"/>
  <c r="L16" i="14"/>
  <c r="K16" i="14"/>
  <c r="J16" i="14"/>
  <c r="I16" i="14"/>
  <c r="H16" i="14"/>
  <c r="G16" i="14"/>
  <c r="F16" i="14"/>
  <c r="E16" i="14"/>
  <c r="D16" i="14"/>
  <c r="P15" i="14"/>
  <c r="O15" i="14"/>
  <c r="N15" i="14"/>
  <c r="M15" i="14"/>
  <c r="L15" i="14"/>
  <c r="K15" i="14"/>
  <c r="J15" i="14"/>
  <c r="I15" i="14"/>
  <c r="H15" i="14"/>
  <c r="G15" i="14"/>
  <c r="F15" i="14"/>
  <c r="E15" i="14"/>
  <c r="D15" i="14"/>
  <c r="P14" i="14"/>
  <c r="O14" i="14"/>
  <c r="N14" i="14"/>
  <c r="M14" i="14"/>
  <c r="L14" i="14"/>
  <c r="K14" i="14"/>
  <c r="J14" i="14"/>
  <c r="I14" i="14"/>
  <c r="H14" i="14"/>
  <c r="G14" i="14"/>
  <c r="F14" i="14"/>
  <c r="E14" i="14"/>
  <c r="D14" i="14"/>
  <c r="P13" i="14"/>
  <c r="O13" i="14"/>
  <c r="N13" i="14"/>
  <c r="M13" i="14"/>
  <c r="L13" i="14"/>
  <c r="K13" i="14"/>
  <c r="J13" i="14"/>
  <c r="I13" i="14"/>
  <c r="H13" i="14"/>
  <c r="G13" i="14"/>
  <c r="F13" i="14"/>
  <c r="E13" i="14"/>
  <c r="D13" i="14"/>
  <c r="P12" i="14"/>
  <c r="O12" i="14"/>
  <c r="N12" i="14"/>
  <c r="M12" i="14"/>
  <c r="L12" i="14"/>
  <c r="K12" i="14"/>
  <c r="J12" i="14"/>
  <c r="I12" i="14"/>
  <c r="H12" i="14"/>
  <c r="G12" i="14"/>
  <c r="F12" i="14"/>
  <c r="E12" i="14"/>
  <c r="D12" i="14"/>
  <c r="P11" i="14"/>
  <c r="O11" i="14"/>
  <c r="N11" i="14"/>
  <c r="M11" i="14"/>
  <c r="L11" i="14"/>
  <c r="K11" i="14"/>
  <c r="J11" i="14"/>
  <c r="I11" i="14"/>
  <c r="H11" i="14"/>
  <c r="G11" i="14"/>
  <c r="F11" i="14"/>
  <c r="E11" i="14"/>
  <c r="D11" i="14"/>
  <c r="P10" i="14"/>
  <c r="O10" i="14"/>
  <c r="N10" i="14"/>
  <c r="M10" i="14"/>
  <c r="L10" i="14"/>
  <c r="K10" i="14"/>
  <c r="J10" i="14"/>
  <c r="I10" i="14"/>
  <c r="H10" i="14"/>
  <c r="G10" i="14"/>
  <c r="F10" i="14"/>
  <c r="E10" i="14"/>
  <c r="D10" i="14"/>
  <c r="P9" i="14"/>
  <c r="O9" i="14"/>
  <c r="N9" i="14"/>
  <c r="M9" i="14"/>
  <c r="L9" i="14"/>
  <c r="K9" i="14"/>
  <c r="J9" i="14"/>
  <c r="I9" i="14"/>
  <c r="H9" i="14"/>
  <c r="G9" i="14"/>
  <c r="F9" i="14"/>
  <c r="E9" i="14"/>
  <c r="D9" i="14"/>
  <c r="P8" i="14"/>
  <c r="O8" i="14"/>
  <c r="N8" i="14"/>
  <c r="M8" i="14"/>
  <c r="L8" i="14"/>
  <c r="K8" i="14"/>
  <c r="J8" i="14"/>
  <c r="I8" i="14"/>
  <c r="H8" i="14"/>
  <c r="G8" i="14"/>
  <c r="F8" i="14"/>
  <c r="E8" i="14"/>
  <c r="D8" i="14"/>
  <c r="P7" i="14"/>
  <c r="O7" i="14"/>
  <c r="N7" i="14"/>
  <c r="M7" i="14"/>
  <c r="L7" i="14"/>
  <c r="K7" i="14"/>
  <c r="J7" i="14"/>
  <c r="I7" i="14"/>
  <c r="H7" i="14"/>
  <c r="G7" i="14"/>
  <c r="F7" i="14"/>
  <c r="E7" i="14"/>
  <c r="D7" i="14"/>
  <c r="P6" i="14"/>
  <c r="O6" i="14"/>
  <c r="N6" i="14"/>
  <c r="M6" i="14"/>
  <c r="L6" i="14"/>
  <c r="K6" i="14"/>
  <c r="J6" i="14"/>
  <c r="I6" i="14"/>
  <c r="H6" i="14"/>
  <c r="G6" i="14"/>
  <c r="F6" i="14"/>
  <c r="E6" i="14"/>
  <c r="D6" i="14"/>
  <c r="P5" i="14"/>
  <c r="O5" i="14"/>
  <c r="N5" i="14"/>
  <c r="M5" i="14"/>
  <c r="L5" i="14"/>
  <c r="K5" i="14"/>
  <c r="J5" i="14"/>
  <c r="I5" i="14"/>
  <c r="H5" i="14"/>
  <c r="G5" i="14"/>
  <c r="F5" i="14"/>
  <c r="E5" i="14"/>
  <c r="D5" i="14"/>
  <c r="R21" i="14" l="1"/>
  <c r="S21" i="14"/>
  <c r="Q21" i="14" l="1"/>
  <c r="R5" i="14"/>
  <c r="S5" i="14"/>
  <c r="R6" i="14"/>
  <c r="S6" i="14"/>
  <c r="R24" i="14"/>
  <c r="R23" i="14"/>
  <c r="R22" i="14"/>
  <c r="R20" i="14"/>
  <c r="R19" i="14"/>
  <c r="R18" i="14"/>
  <c r="R17" i="14"/>
  <c r="R16" i="14"/>
  <c r="R15" i="14"/>
  <c r="R14" i="14"/>
  <c r="R13" i="14"/>
  <c r="R12" i="14"/>
  <c r="R11" i="14"/>
  <c r="R10" i="14"/>
  <c r="R9" i="14"/>
  <c r="R8" i="14"/>
  <c r="R7" i="14"/>
  <c r="S24" i="15"/>
  <c r="S23" i="15"/>
  <c r="S22" i="15"/>
  <c r="S21" i="15"/>
  <c r="S20" i="15"/>
  <c r="S19" i="15"/>
  <c r="S18" i="15"/>
  <c r="S17" i="15"/>
  <c r="S16" i="15"/>
  <c r="S15" i="15"/>
  <c r="S14" i="15"/>
  <c r="S13" i="15"/>
  <c r="S12" i="15"/>
  <c r="S11" i="15"/>
  <c r="S10" i="15"/>
  <c r="S9" i="15"/>
  <c r="S8" i="15"/>
  <c r="S7" i="15"/>
  <c r="S6" i="15"/>
  <c r="S5" i="15"/>
  <c r="S24" i="14"/>
  <c r="S23" i="14"/>
  <c r="S22" i="14"/>
  <c r="S20" i="14"/>
  <c r="S19" i="14"/>
  <c r="S18" i="14"/>
  <c r="S17" i="14"/>
  <c r="S16" i="14"/>
  <c r="S15" i="14"/>
  <c r="S14" i="14"/>
  <c r="S13" i="14"/>
  <c r="S12" i="14"/>
  <c r="S11" i="14"/>
  <c r="S10" i="14"/>
  <c r="S9" i="14"/>
  <c r="S8" i="14"/>
  <c r="S7" i="14"/>
  <c r="R24" i="15"/>
  <c r="R23" i="15"/>
  <c r="R22" i="15"/>
  <c r="R21" i="15"/>
  <c r="R20" i="15"/>
  <c r="R19" i="15"/>
  <c r="R18" i="15"/>
  <c r="R17" i="15"/>
  <c r="R16" i="15"/>
  <c r="R15" i="15"/>
  <c r="R14" i="15"/>
  <c r="R13" i="15"/>
  <c r="R12" i="15"/>
  <c r="R11" i="15"/>
  <c r="R10" i="15"/>
  <c r="R9" i="15"/>
  <c r="R8" i="15"/>
  <c r="R7" i="15"/>
  <c r="R6" i="15"/>
  <c r="R5" i="15"/>
  <c r="Q7" i="15" l="1"/>
  <c r="Q11" i="15"/>
  <c r="Q23" i="15"/>
  <c r="Q8" i="15"/>
  <c r="Q12" i="15"/>
  <c r="Q16" i="15"/>
  <c r="Q20" i="15"/>
  <c r="Q24" i="15"/>
  <c r="Q15" i="15"/>
  <c r="Q19" i="15"/>
  <c r="Q20" i="14"/>
  <c r="Q23" i="14"/>
  <c r="Q19" i="14"/>
  <c r="Q24" i="14"/>
  <c r="Q13" i="15"/>
  <c r="Q17" i="15"/>
  <c r="Q21" i="15"/>
  <c r="Q14" i="15"/>
  <c r="Q18" i="15"/>
  <c r="Q22" i="15"/>
  <c r="Q8" i="14"/>
  <c r="Q22" i="14"/>
  <c r="Q10" i="14"/>
  <c r="Q14" i="14"/>
  <c r="Q18" i="14"/>
  <c r="Q6" i="14"/>
  <c r="Q7" i="14"/>
  <c r="Q11" i="14"/>
  <c r="Q15" i="14"/>
  <c r="Q13" i="14"/>
  <c r="Q17" i="14"/>
  <c r="Q12" i="14"/>
  <c r="Q16" i="14"/>
  <c r="Q5" i="15"/>
  <c r="Q9" i="15"/>
  <c r="Q6" i="15"/>
  <c r="Q10" i="15"/>
  <c r="Q9" i="14"/>
  <c r="Q5" i="14"/>
</calcChain>
</file>

<file path=xl/sharedStrings.xml><?xml version="1.0" encoding="utf-8"?>
<sst xmlns="http://schemas.openxmlformats.org/spreadsheetml/2006/main" count="1353" uniqueCount="335">
  <si>
    <t>Industry</t>
  </si>
  <si>
    <t>PCB</t>
  </si>
  <si>
    <t>Ammonia</t>
  </si>
  <si>
    <t>Asbestos</t>
  </si>
  <si>
    <t>cyanides</t>
  </si>
  <si>
    <t>sulphides</t>
  </si>
  <si>
    <t>chlorides</t>
  </si>
  <si>
    <t>Dioxins</t>
  </si>
  <si>
    <t>Phenols</t>
  </si>
  <si>
    <t>Pesticides</t>
  </si>
  <si>
    <t>Docks</t>
  </si>
  <si>
    <t>Organic</t>
  </si>
  <si>
    <t>Chlorinated Solvents</t>
  </si>
  <si>
    <t>BTEX</t>
  </si>
  <si>
    <t>MTBE</t>
  </si>
  <si>
    <t>Ethylene Glycols</t>
  </si>
  <si>
    <t>Acids</t>
  </si>
  <si>
    <t>Bases</t>
  </si>
  <si>
    <t>Tetra ethyl lead</t>
  </si>
  <si>
    <t>Methane</t>
  </si>
  <si>
    <t>Anthrax</t>
  </si>
  <si>
    <t>silicates</t>
  </si>
  <si>
    <t>Ship breaking</t>
  </si>
  <si>
    <t>Alcohols</t>
  </si>
  <si>
    <t>Antimony</t>
  </si>
  <si>
    <t>Metal works - Finishing</t>
  </si>
  <si>
    <t>TBT / organo tin</t>
  </si>
  <si>
    <t>Sewage Works</t>
  </si>
  <si>
    <t>Nitrates / Nitrites</t>
  </si>
  <si>
    <t>Phosphates</t>
  </si>
  <si>
    <t>Faecal / Coliforms</t>
  </si>
  <si>
    <t>Landfills / infilled ground</t>
  </si>
  <si>
    <t>Tank / Drum Cleaning</t>
  </si>
  <si>
    <t>Airports</t>
  </si>
  <si>
    <t>Aggregates / Cement</t>
  </si>
  <si>
    <t>Iron and steel making</t>
  </si>
  <si>
    <t>Animal rendering</t>
  </si>
  <si>
    <t>Agriculture</t>
  </si>
  <si>
    <t>Ancillary</t>
  </si>
  <si>
    <t>Electrical Substations</t>
  </si>
  <si>
    <t>Oil and gas Refining / storage</t>
  </si>
  <si>
    <t>Mining</t>
  </si>
  <si>
    <t>Chemical Works  (General)*</t>
  </si>
  <si>
    <t xml:space="preserve">* Additonal specific organic and inorganic contaminants depending upon process in question see https://www.claire.co.uk/useful-government-legislation-and-guidance-by-country/198-doe-industry-profiles </t>
  </si>
  <si>
    <t>Burial Grounds</t>
  </si>
  <si>
    <t>Chemical Name</t>
  </si>
  <si>
    <t>CAS No</t>
  </si>
  <si>
    <t>Behaviour</t>
  </si>
  <si>
    <t>Soil</t>
  </si>
  <si>
    <t>Water</t>
  </si>
  <si>
    <t>Air</t>
  </si>
  <si>
    <t>Naphthalene</t>
  </si>
  <si>
    <t>Physical State</t>
  </si>
  <si>
    <t>Phenol</t>
  </si>
  <si>
    <t>Aluminium</t>
  </si>
  <si>
    <t>Arsenic</t>
  </si>
  <si>
    <t>Cadmium</t>
  </si>
  <si>
    <t>Chromium (III)</t>
  </si>
  <si>
    <t>Chromium (VI)</t>
  </si>
  <si>
    <t>Copper</t>
  </si>
  <si>
    <t>Iron</t>
  </si>
  <si>
    <t>Mercury</t>
  </si>
  <si>
    <t>Manganese</t>
  </si>
  <si>
    <t>Nickel</t>
  </si>
  <si>
    <t>Lead</t>
  </si>
  <si>
    <t>Tin</t>
  </si>
  <si>
    <t>Vanadium</t>
  </si>
  <si>
    <t>Zinc</t>
  </si>
  <si>
    <t>Pentachlorophenol</t>
  </si>
  <si>
    <t>Glyphosate</t>
  </si>
  <si>
    <t>Parathion</t>
  </si>
  <si>
    <t>S</t>
  </si>
  <si>
    <t>NA</t>
  </si>
  <si>
    <t>Lab</t>
  </si>
  <si>
    <t>309-00-2</t>
  </si>
  <si>
    <t xml:space="preserve">Aldrin </t>
  </si>
  <si>
    <t>L</t>
  </si>
  <si>
    <t>F</t>
  </si>
  <si>
    <t>Odour</t>
  </si>
  <si>
    <t>110-54-3</t>
  </si>
  <si>
    <t>110-82-7</t>
  </si>
  <si>
    <t>71-43-2</t>
  </si>
  <si>
    <t>91-20-3</t>
  </si>
  <si>
    <t>50-32-8</t>
  </si>
  <si>
    <t>E</t>
  </si>
  <si>
    <t>RFC mg/m3</t>
  </si>
  <si>
    <t>mg/l</t>
  </si>
  <si>
    <t>PID</t>
  </si>
  <si>
    <t>Fluoresence</t>
  </si>
  <si>
    <t>in-situ</t>
  </si>
  <si>
    <t>mg/m3</t>
  </si>
  <si>
    <t>mk/kg</t>
  </si>
  <si>
    <t>Soil^</t>
  </si>
  <si>
    <t>Notes</t>
  </si>
  <si>
    <t>ug/l</t>
  </si>
  <si>
    <t>Health Score</t>
  </si>
  <si>
    <t>Eco Score</t>
  </si>
  <si>
    <t>11097-69-1</t>
  </si>
  <si>
    <t>Total Dioxins / Furans</t>
  </si>
  <si>
    <t>1336-36-3</t>
  </si>
  <si>
    <t>Arochlors as 1254</t>
  </si>
  <si>
    <t>Total PCB Congeners (as 118)</t>
  </si>
  <si>
    <t>Nonylphenol</t>
  </si>
  <si>
    <t>Flammability 0 - 3</t>
  </si>
  <si>
    <t>Reactivity 0-3</t>
  </si>
  <si>
    <t>Aquatic Toxicity 0-4</t>
  </si>
  <si>
    <t>Acute 0-4</t>
  </si>
  <si>
    <t>Chronic 0 or 4</t>
  </si>
  <si>
    <t>Bioconcentration 0-4</t>
  </si>
  <si>
    <t>Persistence 0- 4</t>
  </si>
  <si>
    <t>Benzene</t>
  </si>
  <si>
    <t>Toluene</t>
  </si>
  <si>
    <t>Ethyl benzene</t>
  </si>
  <si>
    <t>Xylenes</t>
  </si>
  <si>
    <t>Total PAH (Coal Tar)</t>
  </si>
  <si>
    <t>See B(a)P</t>
  </si>
  <si>
    <t>NR</t>
  </si>
  <si>
    <t>1332-21-4</t>
  </si>
  <si>
    <t>7429-90-5</t>
  </si>
  <si>
    <t>Staining</t>
  </si>
  <si>
    <t>Aluminium Phosphide</t>
  </si>
  <si>
    <t>20859-73-8</t>
  </si>
  <si>
    <t>in situ</t>
  </si>
  <si>
    <t>Phosphine</t>
  </si>
  <si>
    <t>In situ XRF</t>
  </si>
  <si>
    <t>7440-36-0</t>
  </si>
  <si>
    <t>R</t>
  </si>
  <si>
    <t>7440-38-2</t>
  </si>
  <si>
    <t>Arsine</t>
  </si>
  <si>
    <r>
      <t>6 x 10</t>
    </r>
    <r>
      <rPr>
        <vertAlign val="superscript"/>
        <sz val="11"/>
        <color theme="1"/>
        <rFont val="Calibri"/>
        <family val="2"/>
        <scheme val="minor"/>
      </rPr>
      <t>-6</t>
    </r>
  </si>
  <si>
    <r>
      <t>7 x 10</t>
    </r>
    <r>
      <rPr>
        <vertAlign val="superscript"/>
        <sz val="11"/>
        <color theme="1"/>
        <rFont val="Calibri"/>
        <family val="2"/>
        <scheme val="minor"/>
      </rPr>
      <t>-6</t>
    </r>
  </si>
  <si>
    <t>Garlic</t>
  </si>
  <si>
    <t>7784-42-1</t>
  </si>
  <si>
    <t>G</t>
  </si>
  <si>
    <t>7440-43-9</t>
  </si>
  <si>
    <r>
      <t>5 x 10</t>
    </r>
    <r>
      <rPr>
        <vertAlign val="superscript"/>
        <sz val="11"/>
        <color theme="1"/>
        <rFont val="Calibri"/>
        <family val="2"/>
        <scheme val="minor"/>
      </rPr>
      <t>-6</t>
    </r>
  </si>
  <si>
    <t>7440-47-3</t>
  </si>
  <si>
    <r>
      <t>0.2 x 10</t>
    </r>
    <r>
      <rPr>
        <vertAlign val="superscript"/>
        <sz val="11"/>
        <color theme="1"/>
        <rFont val="Calibri"/>
        <family val="2"/>
        <scheme val="minor"/>
      </rPr>
      <t>-6</t>
    </r>
  </si>
  <si>
    <t>See CrIII</t>
  </si>
  <si>
    <t>3.7 (0.6 sea)</t>
  </si>
  <si>
    <t>7440-50-8</t>
  </si>
  <si>
    <t>7439-89-6</t>
  </si>
  <si>
    <t>7439-97-6</t>
  </si>
  <si>
    <t>Hg Vapour</t>
  </si>
  <si>
    <t>7439-96-5</t>
  </si>
  <si>
    <t>7440-02-0</t>
  </si>
  <si>
    <r>
      <t>2 x 10</t>
    </r>
    <r>
      <rPr>
        <vertAlign val="superscript"/>
        <sz val="11"/>
        <color theme="1"/>
        <rFont val="Calibri"/>
        <family val="2"/>
        <scheme val="minor"/>
      </rPr>
      <t>-5</t>
    </r>
  </si>
  <si>
    <t>AEGL3 ppm</t>
  </si>
  <si>
    <t>7439-92-1</t>
  </si>
  <si>
    <t>Military Facilities</t>
  </si>
  <si>
    <t>UXO Ordnance</t>
  </si>
  <si>
    <t>7440-31-5</t>
  </si>
  <si>
    <t>7440-62-2</t>
  </si>
  <si>
    <t>0.001 (24 hr)</t>
  </si>
  <si>
    <t>7440-66-6</t>
  </si>
  <si>
    <t>Nitrites</t>
  </si>
  <si>
    <t xml:space="preserve">Nitrates </t>
  </si>
  <si>
    <t>Barium</t>
  </si>
  <si>
    <t>Beryllium</t>
  </si>
  <si>
    <t>7440-39-3</t>
  </si>
  <si>
    <t>7440-41-7</t>
  </si>
  <si>
    <t>Thiocyanate</t>
  </si>
  <si>
    <t>D</t>
  </si>
  <si>
    <t>7664-41-7</t>
  </si>
  <si>
    <t>162 (21 sea)</t>
  </si>
  <si>
    <t>Urine</t>
  </si>
  <si>
    <t>fish kill</t>
  </si>
  <si>
    <t>UN1477</t>
  </si>
  <si>
    <t>14797-65-0</t>
  </si>
  <si>
    <t>BGA</t>
  </si>
  <si>
    <t>Phosphates (as sodium salt)</t>
  </si>
  <si>
    <t>7558-79-4</t>
  </si>
  <si>
    <t>Cyanides (as sodium salt)</t>
  </si>
  <si>
    <t>143-33-9</t>
  </si>
  <si>
    <t>Almonds</t>
  </si>
  <si>
    <t>540-72-7</t>
  </si>
  <si>
    <t>7783-06-4</t>
  </si>
  <si>
    <t>Eggs</t>
  </si>
  <si>
    <t>Chlorides (as zinc salt)</t>
  </si>
  <si>
    <t>7646-85-7</t>
  </si>
  <si>
    <t>1310-73-2</t>
  </si>
  <si>
    <t>in situ (pH)</t>
  </si>
  <si>
    <t>pH</t>
  </si>
  <si>
    <t>12001-26-2</t>
  </si>
  <si>
    <t>Silicates  (as Mica)</t>
  </si>
  <si>
    <t>Silt</t>
  </si>
  <si>
    <t>Acids (inorganic as HCl)</t>
  </si>
  <si>
    <t>7647-01-0</t>
  </si>
  <si>
    <t>pH&gt;6</t>
  </si>
  <si>
    <t>pH&gt;6.5</t>
  </si>
  <si>
    <t>Bases (inorganic as NaOH)</t>
  </si>
  <si>
    <t>pH&lt;9</t>
  </si>
  <si>
    <t>pH&lt;9.5</t>
  </si>
  <si>
    <t>108-88-3</t>
  </si>
  <si>
    <t>Flammable / Reactive Hazard</t>
  </si>
  <si>
    <t>Acute Health Guideline (Air)</t>
  </si>
  <si>
    <t>Ecological EU WFD  (lowest value)</t>
  </si>
  <si>
    <t>100-41-4</t>
  </si>
  <si>
    <t>1330-20-7</t>
  </si>
  <si>
    <t>74-82-8</t>
  </si>
  <si>
    <t>IR</t>
  </si>
  <si>
    <t>Redox</t>
  </si>
  <si>
    <t>Methane (LNG)</t>
  </si>
  <si>
    <t>5% (LEL)</t>
  </si>
  <si>
    <t>67-56-1</t>
  </si>
  <si>
    <t>sweet</t>
  </si>
  <si>
    <t>BOD</t>
  </si>
  <si>
    <t>Fatty Acids (as Palm oil)</t>
  </si>
  <si>
    <t>L/S</t>
  </si>
  <si>
    <t>8002-75-3</t>
  </si>
  <si>
    <t>BOD / pH</t>
  </si>
  <si>
    <t>107-21-1</t>
  </si>
  <si>
    <t>1634-04-4</t>
  </si>
  <si>
    <t>36643-28-4</t>
  </si>
  <si>
    <t xml:space="preserve">Organo tin </t>
  </si>
  <si>
    <t>78-00-2</t>
  </si>
  <si>
    <t>108-95-2</t>
  </si>
  <si>
    <t>1319-77-3</t>
  </si>
  <si>
    <t>Tarry</t>
  </si>
  <si>
    <t>84852-15-3</t>
  </si>
  <si>
    <t>Antiseptic</t>
  </si>
  <si>
    <t>88-06-2</t>
  </si>
  <si>
    <t>87-86-5</t>
  </si>
  <si>
    <t>Vinyl chloride (VC)</t>
  </si>
  <si>
    <t>Ether</t>
  </si>
  <si>
    <t>107-06-2</t>
  </si>
  <si>
    <t>67-66-3</t>
  </si>
  <si>
    <t>127-18-4</t>
  </si>
  <si>
    <t>Tetrachloroethylene (PCE)</t>
  </si>
  <si>
    <t>79-01-6</t>
  </si>
  <si>
    <t>156-59-2</t>
  </si>
  <si>
    <t>Dichloroethylene (as 1,2-DCE)</t>
  </si>
  <si>
    <t>75-01-4</t>
  </si>
  <si>
    <t>See Total</t>
  </si>
  <si>
    <t>56-38-2</t>
  </si>
  <si>
    <t>1071-83-6</t>
  </si>
  <si>
    <t>S/L</t>
  </si>
  <si>
    <t>ATSDR MRL</t>
  </si>
  <si>
    <t>WHO Water</t>
  </si>
  <si>
    <t>EU WFD EQS</t>
  </si>
  <si>
    <t>PHE Chemical Compendia</t>
  </si>
  <si>
    <t>NOAA Cameo</t>
  </si>
  <si>
    <t>TOXNET HSDB</t>
  </si>
  <si>
    <t>UK Industry Profiles</t>
  </si>
  <si>
    <t>DEFRA C4SL (Residential Scenario 2% SOM)</t>
  </si>
  <si>
    <t>DEFRA SGV (Residential Scenario 2% SOM)</t>
  </si>
  <si>
    <t>Land Use</t>
  </si>
  <si>
    <t>Chemical Properties</t>
  </si>
  <si>
    <t>Air Standards</t>
  </si>
  <si>
    <t>Water Standards</t>
  </si>
  <si>
    <t>Land Standards</t>
  </si>
  <si>
    <t>USEPA AEGLs</t>
  </si>
  <si>
    <t>WHO Air Guidelines</t>
  </si>
  <si>
    <t>WHO Indoor Air Guidelines</t>
  </si>
  <si>
    <t>UK EA EALs</t>
  </si>
  <si>
    <t>Link</t>
  </si>
  <si>
    <t>https://www.claire.co.uk/useful-government-legislation-and-guidance-by-country/198-doe-industry-profiles</t>
  </si>
  <si>
    <t>https://www.gov.uk/government/collections/chemical-hazards-compendium</t>
  </si>
  <si>
    <t>https://cameochemicals.noaa.gov/search/simple</t>
  </si>
  <si>
    <t>https://toxnet.nlm.nih.gov/cgi-bin/sis/htmlgen?HSDB</t>
  </si>
  <si>
    <t>https://www.atsdr.cdc.gov/mrls/index.asp</t>
  </si>
  <si>
    <t>http://www.who.int/water_sanitation_health/publications/drinking-water-quality-guidelines-4-including-1st-addendum/en/</t>
  </si>
  <si>
    <t>http://www.euro.who.int/__data/assets/pdf_file/0005/74732/E71922.pdf</t>
  </si>
  <si>
    <t>EU Air quality standards</t>
  </si>
  <si>
    <t>http://ec.europa.eu/environment/air/quality/standards.htm</t>
  </si>
  <si>
    <t>http://www.euro.who.int/__data/assets/pdf_file/0009/128169/e94535.pdf</t>
  </si>
  <si>
    <t>https://www.epa.gov/aegl</t>
  </si>
  <si>
    <t>https://www.gov.uk/guidance/air-emissions-risk-assessment-for-your-environmental-permit#environmental-standards-for-air-emissions</t>
  </si>
  <si>
    <t>EU Drinking water standards</t>
  </si>
  <si>
    <t>http://dwi.defra.gov.uk/consumers/advice-leaflets/standards.pdf</t>
  </si>
  <si>
    <t>http://www.legislation.gov.uk/uksi/2015/1623/pdfs/uksiod_20151623_en_auto.pdf</t>
  </si>
  <si>
    <t>https://www.claire.co.uk/information-centre/water-and-land-library-wall/44-risk-assessment/207-category-4screening-levels-c4sls</t>
  </si>
  <si>
    <t>https://www.claire.co.uk/component/content/article/44-risk-assessment/178-soil-guideline-values?showall=&amp;start=1&amp;Itemid=146</t>
  </si>
  <si>
    <t>https://www.lqm.co.uk/publications/s4ul/#undefined</t>
  </si>
  <si>
    <t>Commercial document</t>
  </si>
  <si>
    <t>Asbestos RIVM Soil Intervention Values</t>
  </si>
  <si>
    <t>https://www.rivm.nl/dsresource?objectid=0c3f8229-8459-4c57-9e7f-773e2f9cef7e&amp;type=org&amp;disposition=inline</t>
  </si>
  <si>
    <t>http://www.aehs.com/publications/catalog/contents/Volume4.pdf</t>
  </si>
  <si>
    <t>LQM S4UL (Residential Scenario 2% SOM)</t>
  </si>
  <si>
    <t xml:space="preserve">TPH </t>
  </si>
  <si>
    <t>California Working Group</t>
  </si>
  <si>
    <t>(+) Potential Presence</t>
  </si>
  <si>
    <t>(++)</t>
  </si>
  <si>
    <t>(+)</t>
  </si>
  <si>
    <t>(++) Likely Presence</t>
  </si>
  <si>
    <t>Entry</t>
  </si>
  <si>
    <t>Total Score (Eco)</t>
  </si>
  <si>
    <t>Total Pesticides</t>
  </si>
  <si>
    <t>Behaviour Score (1 - 4)</t>
  </si>
  <si>
    <t>Reactivity Score (1 or 0)</t>
  </si>
  <si>
    <t>Total Score (Health)</t>
  </si>
  <si>
    <t>Timber Treatment</t>
  </si>
  <si>
    <t>Garages / Petrol Stations</t>
  </si>
  <si>
    <t>Weighting (Optional)</t>
  </si>
  <si>
    <t>Chlorophenols (as 2,4,6 TCP)</t>
  </si>
  <si>
    <t>Methyl phenols (as Cresols)</t>
  </si>
  <si>
    <t>Trichloroethylene (TCE)</t>
  </si>
  <si>
    <t>Chloroethanes (as 1,2 DCA)</t>
  </si>
  <si>
    <t>Chloromethanes (as Chloroform)</t>
  </si>
  <si>
    <t>Petrol / AliphaticTPH (as n-Hexane)</t>
  </si>
  <si>
    <t>Kerosene AliphaticTPH (as Cyclohexane)</t>
  </si>
  <si>
    <t>Railway Engineering</t>
  </si>
  <si>
    <t>Metals and Metalloids</t>
  </si>
  <si>
    <t>Power (not nuclear)</t>
  </si>
  <si>
    <t>Gasworks, Coke Works Coal Carbonisation</t>
  </si>
  <si>
    <t>Key Chemical Pollutant Types</t>
  </si>
  <si>
    <t>Coal tar PAH</t>
  </si>
  <si>
    <t>Oils</t>
  </si>
  <si>
    <t>0.001 f/ml</t>
  </si>
  <si>
    <t>ATSDR Chronic Health Guideline (Air)</t>
  </si>
  <si>
    <t>EU Air Quality Standard</t>
  </si>
  <si>
    <t>10 kg N/ha</t>
  </si>
  <si>
    <t>EU Drinking Water Standard</t>
  </si>
  <si>
    <t>Turbidity</t>
  </si>
  <si>
    <t>Dust</t>
  </si>
  <si>
    <t>Benzo(a)pyrene [B(a)P]</t>
  </si>
  <si>
    <t>Derived from RFC and RFD (TPHCWG)</t>
  </si>
  <si>
    <r>
      <t>6 x 10</t>
    </r>
    <r>
      <rPr>
        <vertAlign val="superscript"/>
        <sz val="11"/>
        <color rgb="FFC00000"/>
        <rFont val="Calibri"/>
        <family val="2"/>
        <scheme val="minor"/>
      </rPr>
      <t>-8</t>
    </r>
  </si>
  <si>
    <t xml:space="preserve">WHO Guideline </t>
  </si>
  <si>
    <t>RIVM Netherlands Intervention Value</t>
  </si>
  <si>
    <t>UK Minimal / Low Risk Level (DEFRA)</t>
  </si>
  <si>
    <t>As PAH</t>
  </si>
  <si>
    <r>
      <t>8 x 10</t>
    </r>
    <r>
      <rPr>
        <vertAlign val="superscript"/>
        <sz val="11"/>
        <color theme="9" tint="-0.499984740745262"/>
        <rFont val="Calibri"/>
        <family val="2"/>
        <scheme val="minor"/>
      </rPr>
      <t>-6</t>
    </r>
  </si>
  <si>
    <t>Derived from RFD (USEPA)</t>
  </si>
  <si>
    <t>Ammonia  (/Ammonium ion)</t>
  </si>
  <si>
    <t>Diesel /Aromatic TPH (as Napthalene)</t>
  </si>
  <si>
    <t>Sulphides (as Hydrogen Sulphide)</t>
  </si>
  <si>
    <t>Alcohols (as Methanol)</t>
  </si>
  <si>
    <t>Food Processing (Fish)</t>
  </si>
  <si>
    <t>Number of facilities</t>
  </si>
  <si>
    <t>Principal</t>
  </si>
  <si>
    <t>Select from Drop Down List</t>
  </si>
  <si>
    <t>PAC mg/m3 equivalent to 1 hour AEGL3 (Cameo)</t>
  </si>
  <si>
    <t xml:space="preserve">Ecological receptors critical level </t>
  </si>
  <si>
    <t>Numbers of Facilities</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</si>
</sst>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1"/>
      <color theme="1"/>
      <name val="Calibri"/>
      <family val="2"/>
      <scheme val="minor"/>
    </font>
    <font>
      <sz val="11"/>
      <color theme="0" tint="-0.499984740745262"/>
      <name val="Calibri"/>
      <family val="2"/>
      <scheme val="minor"/>
    </font>
    <font>
      <u/>
      <sz val="11"/>
      <color theme="10"/>
      <name val="Calibri"/>
      <family val="2"/>
      <scheme val="minor"/>
    </font>
    <font>
      <sz val="11"/>
      <color theme="3"/>
      <name val="Calibri"/>
      <family val="2"/>
      <scheme val="minor"/>
    </font>
    <font>
      <sz val="11"/>
      <color theme="8"/>
      <name val="Calibri"/>
      <family val="2"/>
      <scheme val="minor"/>
    </font>
    <font>
      <vertAlign val="superscript"/>
      <sz val="11"/>
      <color theme="1"/>
      <name val="Calibri"/>
      <family val="2"/>
      <scheme val="minor"/>
    </font>
    <font>
      <sz val="11"/>
      <name val="Calibri"/>
      <family val="2"/>
      <scheme val="minor"/>
    </font>
    <font>
      <b/>
      <sz val="11"/>
      <name val="Calibri"/>
      <family val="2"/>
      <scheme val="minor"/>
    </font>
    <font>
      <b/>
      <sz val="11"/>
      <color theme="0" tint="-0.499984740745262"/>
      <name val="Calibri"/>
      <family val="2"/>
      <scheme val="minor"/>
    </font>
    <font>
      <sz val="11"/>
      <color theme="4"/>
      <name val="Calibri"/>
      <family val="2"/>
      <scheme val="minor"/>
    </font>
    <font>
      <sz val="11"/>
      <color theme="5"/>
      <name val="Calibri"/>
      <family val="2"/>
      <scheme val="minor"/>
    </font>
    <font>
      <sz val="11"/>
      <color theme="6" tint="-0.499984740745262"/>
      <name val="Calibri"/>
      <family val="2"/>
      <scheme val="minor"/>
    </font>
    <font>
      <sz val="11"/>
      <color theme="9" tint="-0.499984740745262"/>
      <name val="Calibri"/>
      <family val="2"/>
      <scheme val="minor"/>
    </font>
    <font>
      <sz val="11"/>
      <color theme="9" tint="-0.249977111117893"/>
      <name val="Calibri"/>
      <family val="2"/>
      <scheme val="minor"/>
    </font>
    <font>
      <sz val="11"/>
      <color theme="6" tint="-0.249977111117893"/>
      <name val="Calibri"/>
      <family val="2"/>
      <scheme val="minor"/>
    </font>
    <font>
      <sz val="11"/>
      <color theme="5" tint="-0.249977111117893"/>
      <name val="Calibri"/>
      <family val="2"/>
      <scheme val="minor"/>
    </font>
    <font>
      <sz val="11"/>
      <color theme="7"/>
      <name val="Calibri"/>
      <family val="2"/>
      <scheme val="minor"/>
    </font>
    <font>
      <sz val="11"/>
      <color rgb="FFC00000"/>
      <name val="Calibri"/>
      <family val="2"/>
      <scheme val="minor"/>
    </font>
    <font>
      <vertAlign val="superscript"/>
      <sz val="11"/>
      <color rgb="FFC00000"/>
      <name val="Calibri"/>
      <family val="2"/>
      <scheme val="minor"/>
    </font>
    <font>
      <sz val="11"/>
      <color rgb="FF00B0F0"/>
      <name val="Calibri"/>
      <family val="2"/>
      <scheme val="minor"/>
    </font>
    <font>
      <vertAlign val="superscript"/>
      <sz val="11"/>
      <color theme="9" tint="-0.499984740745262"/>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96">
    <xf numFmtId="0" fontId="0" fillId="0" borderId="0" xfId="0"/>
    <xf numFmtId="0" fontId="1" fillId="0" borderId="0" xfId="0" applyFont="1"/>
    <xf numFmtId="0" fontId="0" fillId="0" borderId="0" xfId="0" applyFont="1"/>
    <xf numFmtId="0" fontId="0" fillId="0" borderId="0" xfId="0" applyAlignment="1">
      <alignment horizontal="center"/>
    </xf>
    <xf numFmtId="0" fontId="0" fillId="0" borderId="0" xfId="0" applyAlignment="1">
      <alignment horizontal="right"/>
    </xf>
    <xf numFmtId="0" fontId="1" fillId="0" borderId="0" xfId="0" applyFont="1" applyAlignment="1">
      <alignment horizontal="right" wrapText="1"/>
    </xf>
    <xf numFmtId="0" fontId="0" fillId="0" borderId="0" xfId="0" applyFill="1"/>
    <xf numFmtId="0" fontId="1" fillId="0" borderId="0" xfId="0" applyFont="1" applyAlignment="1">
      <alignment horizontal="center" wrapText="1"/>
    </xf>
    <xf numFmtId="0" fontId="1" fillId="0" borderId="1" xfId="0" applyFont="1" applyBorder="1"/>
    <xf numFmtId="0" fontId="1" fillId="0" borderId="1" xfId="0" applyFont="1" applyBorder="1" applyAlignment="1">
      <alignment wrapText="1"/>
    </xf>
    <xf numFmtId="0" fontId="1" fillId="4" borderId="1" xfId="0" applyFont="1" applyFill="1" applyBorder="1" applyAlignment="1">
      <alignment wrapText="1"/>
    </xf>
    <xf numFmtId="0" fontId="0" fillId="0" borderId="1" xfId="0" applyBorder="1"/>
    <xf numFmtId="0" fontId="1" fillId="3" borderId="1" xfId="0" applyFont="1" applyFill="1" applyBorder="1" applyAlignment="1">
      <alignment horizontal="center" wrapText="1"/>
    </xf>
    <xf numFmtId="0" fontId="1" fillId="0" borderId="1" xfId="0" applyFont="1" applyFill="1" applyBorder="1" applyAlignment="1">
      <alignment wrapText="1"/>
    </xf>
    <xf numFmtId="0" fontId="2" fillId="0" borderId="0" xfId="0" applyFont="1" applyFill="1"/>
    <xf numFmtId="0" fontId="2" fillId="0" borderId="0" xfId="0" applyFont="1" applyFill="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wrapText="1"/>
    </xf>
    <xf numFmtId="0" fontId="0" fillId="0" borderId="0" xfId="0" applyAlignment="1">
      <alignment horizontal="left"/>
    </xf>
    <xf numFmtId="0" fontId="1" fillId="0" borderId="1" xfId="0" applyFont="1" applyBorder="1" applyAlignment="1">
      <alignment horizontal="right" wrapText="1"/>
    </xf>
    <xf numFmtId="0" fontId="9" fillId="2" borderId="1" xfId="0" applyFont="1" applyFill="1" applyBorder="1" applyAlignment="1">
      <alignment wrapText="1"/>
    </xf>
    <xf numFmtId="0" fontId="9" fillId="2" borderId="1" xfId="0" applyFont="1" applyFill="1" applyBorder="1" applyAlignment="1">
      <alignment horizontal="center" wrapText="1"/>
    </xf>
    <xf numFmtId="0" fontId="8" fillId="0" borderId="1" xfId="0" applyFont="1" applyFill="1" applyBorder="1" applyAlignment="1">
      <alignment horizontal="center" wrapText="1"/>
    </xf>
    <xf numFmtId="0" fontId="1" fillId="5" borderId="2" xfId="0" applyFont="1" applyFill="1" applyBorder="1" applyAlignment="1">
      <alignment horizontal="center" wrapText="1"/>
    </xf>
    <xf numFmtId="0" fontId="1" fillId="4" borderId="1" xfId="0" applyFont="1" applyFill="1" applyBorder="1" applyAlignment="1">
      <alignment horizontal="center" wrapText="1"/>
    </xf>
    <xf numFmtId="0" fontId="0" fillId="3" borderId="1" xfId="0" applyFill="1" applyBorder="1" applyProtection="1"/>
    <xf numFmtId="0" fontId="0" fillId="3" borderId="1" xfId="0" applyFill="1" applyBorder="1" applyAlignment="1" applyProtection="1">
      <alignment horizontal="right"/>
    </xf>
    <xf numFmtId="0" fontId="3" fillId="0" borderId="0" xfId="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3" borderId="1" xfId="0" applyFill="1" applyBorder="1" applyProtection="1">
      <protection locked="0"/>
    </xf>
    <xf numFmtId="0" fontId="0" fillId="0" borderId="0" xfId="0" applyFont="1" applyProtection="1">
      <protection locked="0"/>
    </xf>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right"/>
      <protection locked="0"/>
    </xf>
    <xf numFmtId="0" fontId="0" fillId="5" borderId="0" xfId="0" applyFill="1" applyAlignment="1" applyProtection="1">
      <alignment horizontal="center"/>
      <protection locked="0"/>
    </xf>
    <xf numFmtId="0" fontId="0" fillId="4" borderId="1" xfId="0" applyFill="1" applyBorder="1" applyProtection="1">
      <protection locked="0"/>
    </xf>
    <xf numFmtId="0" fontId="1" fillId="0" borderId="0" xfId="0" applyFont="1" applyProtection="1">
      <protection locked="0"/>
    </xf>
    <xf numFmtId="0" fontId="1" fillId="0" borderId="0" xfId="0" applyFont="1" applyAlignment="1" applyProtection="1">
      <alignment wrapText="1"/>
      <protection locked="0"/>
    </xf>
    <xf numFmtId="0" fontId="1" fillId="5" borderId="0" xfId="0" applyFont="1" applyFill="1" applyAlignment="1" applyProtection="1">
      <alignment horizontal="center" wrapText="1"/>
      <protection locked="0"/>
    </xf>
    <xf numFmtId="0" fontId="1" fillId="0" borderId="0" xfId="0" applyFont="1" applyAlignment="1" applyProtection="1">
      <alignment horizontal="center" wrapText="1"/>
      <protection locked="0"/>
    </xf>
    <xf numFmtId="0" fontId="1" fillId="0" borderId="0" xfId="0" applyFont="1" applyAlignment="1" applyProtection="1">
      <alignment horizontal="right" wrapText="1"/>
      <protection locked="0"/>
    </xf>
    <xf numFmtId="0" fontId="0" fillId="2" borderId="0" xfId="0" applyFill="1" applyAlignment="1" applyProtection="1">
      <alignment horizontal="right"/>
      <protection locked="0"/>
    </xf>
    <xf numFmtId="0" fontId="0" fillId="0" borderId="0" xfId="0" applyFill="1" applyAlignment="1" applyProtection="1">
      <alignment horizontal="center"/>
      <protection locked="0"/>
    </xf>
    <xf numFmtId="0" fontId="1" fillId="2" borderId="0" xfId="0" applyFont="1" applyFill="1" applyAlignment="1" applyProtection="1">
      <alignment horizontal="right"/>
      <protection locked="0"/>
    </xf>
    <xf numFmtId="0" fontId="0" fillId="0" borderId="0" xfId="0" applyAlignment="1" applyProtection="1">
      <alignment horizontal="right" wrapText="1"/>
      <protection locked="0"/>
    </xf>
    <xf numFmtId="0" fontId="0" fillId="0" borderId="0" xfId="0" applyFont="1" applyAlignment="1" applyProtection="1">
      <alignment wrapText="1"/>
      <protection locked="0"/>
    </xf>
    <xf numFmtId="0" fontId="0" fillId="0" borderId="0" xfId="0" applyFont="1" applyBorder="1" applyAlignment="1" applyProtection="1">
      <alignment wrapText="1"/>
      <protection locked="0"/>
    </xf>
    <xf numFmtId="0" fontId="0" fillId="5" borderId="0" xfId="0" applyFont="1" applyFill="1" applyAlignment="1" applyProtection="1">
      <alignment horizontal="center"/>
      <protection locked="0"/>
    </xf>
    <xf numFmtId="0" fontId="0" fillId="0" borderId="0" xfId="0" applyFont="1" applyAlignment="1" applyProtection="1">
      <alignment horizontal="right"/>
      <protection locked="0"/>
    </xf>
    <xf numFmtId="0" fontId="4" fillId="0" borderId="0" xfId="0" applyFont="1" applyAlignment="1" applyProtection="1">
      <alignment horizontal="right"/>
      <protection locked="0"/>
    </xf>
    <xf numFmtId="0" fontId="5" fillId="0" borderId="0" xfId="0" applyFont="1" applyAlignment="1" applyProtection="1">
      <alignment horizontal="right"/>
      <protection locked="0"/>
    </xf>
    <xf numFmtId="0" fontId="7" fillId="0" borderId="0" xfId="0" applyFont="1" applyAlignment="1" applyProtection="1">
      <alignment horizontal="right"/>
      <protection locked="0"/>
    </xf>
    <xf numFmtId="0" fontId="0" fillId="0" borderId="0" xfId="0" applyFont="1" applyAlignment="1" applyProtection="1">
      <alignment horizontal="center"/>
      <protection locked="0"/>
    </xf>
    <xf numFmtId="0" fontId="0" fillId="3" borderId="0" xfId="0" applyFill="1" applyAlignment="1" applyProtection="1">
      <alignment horizontal="center"/>
      <protection locked="0"/>
    </xf>
    <xf numFmtId="0" fontId="0" fillId="4" borderId="0" xfId="0" applyFill="1" applyAlignment="1" applyProtection="1">
      <alignment horizontal="center"/>
      <protection locked="0"/>
    </xf>
    <xf numFmtId="0" fontId="1" fillId="4" borderId="0" xfId="0" applyFont="1" applyFill="1" applyAlignment="1" applyProtection="1">
      <alignment horizontal="center" wrapText="1"/>
      <protection locked="0"/>
    </xf>
    <xf numFmtId="0" fontId="0" fillId="3" borderId="0" xfId="0" applyFont="1" applyFill="1" applyAlignment="1" applyProtection="1">
      <alignment horizontal="center"/>
      <protection locked="0"/>
    </xf>
    <xf numFmtId="0" fontId="0" fillId="4" borderId="0" xfId="0" applyFont="1" applyFill="1" applyAlignment="1" applyProtection="1">
      <alignment horizontal="center"/>
      <protection locked="0"/>
    </xf>
    <xf numFmtId="1" fontId="0" fillId="0" borderId="0" xfId="0" applyNumberFormat="1" applyAlignment="1" applyProtection="1">
      <alignment horizontal="right"/>
      <protection locked="0"/>
    </xf>
    <xf numFmtId="0" fontId="0" fillId="0" borderId="0" xfId="0" applyAlignment="1" applyProtection="1">
      <alignment wrapText="1"/>
      <protection locked="0"/>
    </xf>
    <xf numFmtId="0" fontId="1" fillId="3" borderId="0" xfId="0" applyFont="1" applyFill="1" applyAlignment="1" applyProtection="1">
      <alignment horizontal="center" wrapText="1"/>
      <protection locked="0"/>
    </xf>
    <xf numFmtId="49" fontId="0" fillId="0" borderId="0" xfId="0" applyNumberFormat="1" applyAlignment="1" applyProtection="1">
      <alignment horizontal="center"/>
      <protection locked="0"/>
    </xf>
    <xf numFmtId="1" fontId="0" fillId="0" borderId="0" xfId="0" applyNumberFormat="1" applyAlignment="1" applyProtection="1">
      <alignment horizontal="center"/>
      <protection locked="0"/>
    </xf>
    <xf numFmtId="0" fontId="10" fillId="0" borderId="0" xfId="0" applyFont="1" applyAlignment="1" applyProtection="1">
      <alignment horizontal="right"/>
      <protection locked="0"/>
    </xf>
    <xf numFmtId="0" fontId="11" fillId="0" borderId="0" xfId="0" applyFont="1" applyAlignment="1" applyProtection="1">
      <alignment horizontal="right"/>
      <protection locked="0"/>
    </xf>
    <xf numFmtId="0" fontId="12" fillId="0" borderId="0" xfId="0" applyFont="1" applyAlignment="1" applyProtection="1">
      <alignment horizontal="right"/>
      <protection locked="0"/>
    </xf>
    <xf numFmtId="0" fontId="13" fillId="0" borderId="0" xfId="0" applyFont="1" applyAlignment="1" applyProtection="1">
      <alignment horizontal="right"/>
      <protection locked="0"/>
    </xf>
    <xf numFmtId="0" fontId="17" fillId="0" borderId="0" xfId="0" applyFont="1" applyAlignment="1" applyProtection="1">
      <alignment horizontal="right"/>
      <protection locked="0"/>
    </xf>
    <xf numFmtId="0" fontId="15" fillId="0" borderId="0" xfId="0" applyFont="1" applyAlignment="1" applyProtection="1">
      <alignment horizontal="right"/>
      <protection locked="0"/>
    </xf>
    <xf numFmtId="0" fontId="16" fillId="0" borderId="0" xfId="0" applyFont="1" applyAlignment="1" applyProtection="1">
      <alignment horizontal="right"/>
      <protection locked="0"/>
    </xf>
    <xf numFmtId="0" fontId="18" fillId="0" borderId="0" xfId="0" applyFont="1" applyAlignment="1" applyProtection="1">
      <alignment horizontal="right"/>
      <protection locked="0"/>
    </xf>
    <xf numFmtId="0" fontId="20" fillId="0" borderId="0" xfId="0" applyFont="1" applyAlignment="1" applyProtection="1">
      <alignment horizontal="right"/>
      <protection locked="0"/>
    </xf>
    <xf numFmtId="0" fontId="14" fillId="0" borderId="0" xfId="0" applyFont="1" applyAlignment="1" applyProtection="1">
      <alignment horizontal="right"/>
      <protection locked="0"/>
    </xf>
    <xf numFmtId="0" fontId="0" fillId="0" borderId="0" xfId="0" applyFont="1" applyFill="1" applyAlignment="1" applyProtection="1">
      <alignment wrapText="1"/>
      <protection locked="0"/>
    </xf>
    <xf numFmtId="0" fontId="0" fillId="0" borderId="0" xfId="0" applyFill="1" applyAlignment="1">
      <alignment horizontal="right"/>
    </xf>
    <xf numFmtId="0" fontId="0" fillId="0" borderId="1" xfId="0" applyBorder="1" applyAlignment="1" applyProtection="1">
      <alignment horizontal="center"/>
    </xf>
    <xf numFmtId="0" fontId="0" fillId="3" borderId="1" xfId="0" applyFill="1" applyBorder="1" applyAlignment="1" applyProtection="1">
      <alignment horizontal="center"/>
    </xf>
    <xf numFmtId="0" fontId="0" fillId="4" borderId="1" xfId="0" applyFill="1" applyBorder="1" applyAlignment="1" applyProtection="1">
      <alignment horizontal="center"/>
    </xf>
    <xf numFmtId="0" fontId="0" fillId="5" borderId="1" xfId="0" applyFill="1" applyBorder="1" applyAlignment="1" applyProtection="1">
      <alignment horizontal="center"/>
    </xf>
    <xf numFmtId="0" fontId="0" fillId="4" borderId="1" xfId="0" applyFill="1" applyBorder="1" applyProtection="1"/>
    <xf numFmtId="0" fontId="0" fillId="4" borderId="1" xfId="0" applyFill="1" applyBorder="1" applyAlignment="1" applyProtection="1">
      <alignment horizontal="right"/>
    </xf>
    <xf numFmtId="0" fontId="0" fillId="0" borderId="0" xfId="0" applyFill="1" applyAlignment="1" applyProtection="1">
      <protection locked="0"/>
    </xf>
    <xf numFmtId="0" fontId="11" fillId="0" borderId="0" xfId="0" applyFont="1" applyFill="1" applyAlignment="1" applyProtection="1">
      <protection locked="0"/>
    </xf>
    <xf numFmtId="0" fontId="5" fillId="0" borderId="0" xfId="0" applyFont="1" applyFill="1" applyAlignment="1" applyProtection="1">
      <protection locked="0"/>
    </xf>
    <xf numFmtId="0" fontId="10" fillId="0" borderId="0" xfId="0" applyFont="1" applyFill="1" applyAlignment="1" applyProtection="1">
      <protection locked="0"/>
    </xf>
    <xf numFmtId="0" fontId="12" fillId="0" borderId="0" xfId="0" applyFont="1" applyFill="1" applyAlignment="1" applyProtection="1">
      <protection locked="0"/>
    </xf>
    <xf numFmtId="0" fontId="13" fillId="0" borderId="0" xfId="0" applyFont="1" applyFill="1" applyAlignment="1" applyProtection="1">
      <protection locked="0"/>
    </xf>
    <xf numFmtId="0" fontId="17" fillId="0" borderId="0" xfId="0" applyFont="1" applyFill="1" applyAlignment="1" applyProtection="1">
      <protection locked="0"/>
    </xf>
    <xf numFmtId="0" fontId="14" fillId="0" borderId="0" xfId="0" applyFont="1" applyAlignment="1" applyProtection="1">
      <protection locked="0"/>
    </xf>
    <xf numFmtId="0" fontId="1" fillId="0" borderId="0" xfId="0" applyFont="1" applyProtection="1"/>
    <xf numFmtId="0" fontId="1" fillId="0" borderId="0" xfId="0" applyFont="1" applyAlignment="1" applyProtection="1">
      <alignment wrapText="1"/>
    </xf>
    <xf numFmtId="0" fontId="0" fillId="0" borderId="0" xfId="0" applyProtection="1"/>
    <xf numFmtId="0" fontId="0" fillId="0" borderId="0" xfId="0" applyAlignment="1" applyProtection="1">
      <alignment wrapText="1"/>
    </xf>
    <xf numFmtId="0" fontId="1" fillId="0" borderId="0" xfId="0" applyFont="1" applyAlignment="1">
      <alignment wrapText="1"/>
    </xf>
    <xf numFmtId="0" fontId="0" fillId="0" borderId="1" xfId="0" applyBorder="1" applyAlignment="1" applyProtection="1">
      <alignment wrapText="1"/>
      <protection locked="0"/>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Prioritisation - Hazard to Health</a:t>
            </a:r>
          </a:p>
        </c:rich>
      </c:tx>
      <c:overlay val="0"/>
    </c:title>
    <c:autoTitleDeleted val="0"/>
    <c:plotArea>
      <c:layout/>
      <c:barChart>
        <c:barDir val="col"/>
        <c:grouping val="clustered"/>
        <c:varyColors val="0"/>
        <c:ser>
          <c:idx val="0"/>
          <c:order val="0"/>
          <c:tx>
            <c:strRef>
              <c:f>'Worksheet (Ecological) '!$C$4</c:f>
              <c:strCache>
                <c:ptCount val="1"/>
                <c:pt idx="0">
                  <c:v>Chemical Name</c:v>
                </c:pt>
              </c:strCache>
            </c:strRef>
          </c:tx>
          <c:invertIfNegative val="0"/>
          <c:cat>
            <c:strRef>
              <c:f>'Worksheet (Health) '!$C$5:$C$24</c:f>
              <c:strCache>
                <c:ptCount val="20"/>
                <c:pt idx="0">
                  <c:v>Select from Drop Down List</c:v>
                </c:pt>
                <c:pt idx="1">
                  <c:v>Select from Drop Down List</c:v>
                </c:pt>
                <c:pt idx="2">
                  <c:v>Select from Drop Down List</c:v>
                </c:pt>
                <c:pt idx="3">
                  <c:v>Select from Drop Down List</c:v>
                </c:pt>
                <c:pt idx="4">
                  <c:v>Select from Drop Down List</c:v>
                </c:pt>
                <c:pt idx="5">
                  <c:v>Select from Drop Down List</c:v>
                </c:pt>
                <c:pt idx="6">
                  <c:v>Select from Drop Down List</c:v>
                </c:pt>
                <c:pt idx="7">
                  <c:v>Select from Drop Down List</c:v>
                </c:pt>
                <c:pt idx="8">
                  <c:v>Select from Drop Down List</c:v>
                </c:pt>
                <c:pt idx="9">
                  <c:v>Select from Drop Down List</c:v>
                </c:pt>
                <c:pt idx="10">
                  <c:v>Select from Drop Down List</c:v>
                </c:pt>
                <c:pt idx="11">
                  <c:v>Select from Drop Down List</c:v>
                </c:pt>
                <c:pt idx="12">
                  <c:v>Select from Drop Down List</c:v>
                </c:pt>
                <c:pt idx="13">
                  <c:v>Select from Drop Down List</c:v>
                </c:pt>
                <c:pt idx="14">
                  <c:v>Select from Drop Down List</c:v>
                </c:pt>
                <c:pt idx="15">
                  <c:v>Select from Drop Down List</c:v>
                </c:pt>
                <c:pt idx="16">
                  <c:v>Select from Drop Down List</c:v>
                </c:pt>
                <c:pt idx="17">
                  <c:v>Select from Drop Down List</c:v>
                </c:pt>
                <c:pt idx="18">
                  <c:v>Select from Drop Down List</c:v>
                </c:pt>
                <c:pt idx="19">
                  <c:v>Select from Drop Down List</c:v>
                </c:pt>
              </c:strCache>
            </c:strRef>
          </c:cat>
          <c:val>
            <c:numRef>
              <c:f>'Worksheet (Health) '!$Q$5:$Q$24</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LegendKey val="0"/>
          <c:showVal val="0"/>
          <c:showCatName val="0"/>
          <c:showSerName val="0"/>
          <c:showPercent val="0"/>
          <c:showBubbleSize val="0"/>
        </c:dLbls>
        <c:gapWidth val="150"/>
        <c:axId val="90067712"/>
        <c:axId val="90069248"/>
      </c:barChart>
      <c:catAx>
        <c:axId val="90067712"/>
        <c:scaling>
          <c:orientation val="minMax"/>
        </c:scaling>
        <c:delete val="0"/>
        <c:axPos val="b"/>
        <c:numFmt formatCode="General" sourceLinked="1"/>
        <c:majorTickMark val="out"/>
        <c:minorTickMark val="none"/>
        <c:tickLblPos val="nextTo"/>
        <c:txPr>
          <a:bodyPr rot="2700000"/>
          <a:lstStyle/>
          <a:p>
            <a:pPr>
              <a:defRPr/>
            </a:pPr>
            <a:endParaRPr lang="en-US"/>
          </a:p>
        </c:txPr>
        <c:crossAx val="90069248"/>
        <c:crosses val="autoZero"/>
        <c:auto val="0"/>
        <c:lblAlgn val="ctr"/>
        <c:lblOffset val="100"/>
        <c:noMultiLvlLbl val="0"/>
      </c:catAx>
      <c:valAx>
        <c:axId val="90069248"/>
        <c:scaling>
          <c:orientation val="minMax"/>
        </c:scaling>
        <c:delete val="0"/>
        <c:axPos val="l"/>
        <c:majorGridlines/>
        <c:numFmt formatCode="General" sourceLinked="1"/>
        <c:majorTickMark val="out"/>
        <c:minorTickMark val="none"/>
        <c:tickLblPos val="nextTo"/>
        <c:crossAx val="9006771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Prioritisation</a:t>
            </a:r>
            <a:r>
              <a:rPr lang="en-US" baseline="0"/>
              <a:t> - Hazard to Environment</a:t>
            </a:r>
            <a:endParaRPr lang="en-US"/>
          </a:p>
        </c:rich>
      </c:tx>
      <c:layout/>
      <c:overlay val="0"/>
    </c:title>
    <c:autoTitleDeleted val="0"/>
    <c:plotArea>
      <c:layout/>
      <c:barChart>
        <c:barDir val="col"/>
        <c:grouping val="clustered"/>
        <c:varyColors val="0"/>
        <c:ser>
          <c:idx val="0"/>
          <c:order val="0"/>
          <c:tx>
            <c:strRef>
              <c:f>'Worksheet (Ecological) '!$C$4</c:f>
              <c:strCache>
                <c:ptCount val="1"/>
                <c:pt idx="0">
                  <c:v>Chemical Name</c:v>
                </c:pt>
              </c:strCache>
            </c:strRef>
          </c:tx>
          <c:invertIfNegative val="0"/>
          <c:cat>
            <c:strRef>
              <c:f>'Worksheet (Ecological) '!$C$5:$C$24</c:f>
              <c:strCache>
                <c:ptCount val="20"/>
                <c:pt idx="0">
                  <c:v>Select from Drop Down List</c:v>
                </c:pt>
                <c:pt idx="1">
                  <c:v>Select from Drop Down List</c:v>
                </c:pt>
                <c:pt idx="2">
                  <c:v>Select from Drop Down List</c:v>
                </c:pt>
                <c:pt idx="3">
                  <c:v>Select from Drop Down List</c:v>
                </c:pt>
                <c:pt idx="4">
                  <c:v>Select from Drop Down List</c:v>
                </c:pt>
                <c:pt idx="5">
                  <c:v>Select from Drop Down List</c:v>
                </c:pt>
                <c:pt idx="6">
                  <c:v>Select from Drop Down List</c:v>
                </c:pt>
                <c:pt idx="7">
                  <c:v>Select from Drop Down List</c:v>
                </c:pt>
                <c:pt idx="8">
                  <c:v>Select from Drop Down List</c:v>
                </c:pt>
                <c:pt idx="9">
                  <c:v>Select from Drop Down List</c:v>
                </c:pt>
                <c:pt idx="10">
                  <c:v>Select from Drop Down List</c:v>
                </c:pt>
                <c:pt idx="11">
                  <c:v>Select from Drop Down List</c:v>
                </c:pt>
                <c:pt idx="12">
                  <c:v>Select from Drop Down List</c:v>
                </c:pt>
                <c:pt idx="13">
                  <c:v>Select from Drop Down List</c:v>
                </c:pt>
                <c:pt idx="14">
                  <c:v>Select from Drop Down List</c:v>
                </c:pt>
                <c:pt idx="15">
                  <c:v>Select from Drop Down List</c:v>
                </c:pt>
                <c:pt idx="16">
                  <c:v>Select from Drop Down List</c:v>
                </c:pt>
                <c:pt idx="17">
                  <c:v>Select from Drop Down List</c:v>
                </c:pt>
                <c:pt idx="18">
                  <c:v>Select from Drop Down List</c:v>
                </c:pt>
                <c:pt idx="19">
                  <c:v>Select from Drop Down List</c:v>
                </c:pt>
              </c:strCache>
            </c:strRef>
          </c:cat>
          <c:val>
            <c:numRef>
              <c:f>'Worksheet (Ecological) '!$Q$5:$Q$24</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LegendKey val="0"/>
          <c:showVal val="0"/>
          <c:showCatName val="0"/>
          <c:showSerName val="0"/>
          <c:showPercent val="0"/>
          <c:showBubbleSize val="0"/>
        </c:dLbls>
        <c:gapWidth val="150"/>
        <c:axId val="92806144"/>
        <c:axId val="92812032"/>
      </c:barChart>
      <c:catAx>
        <c:axId val="92806144"/>
        <c:scaling>
          <c:orientation val="minMax"/>
        </c:scaling>
        <c:delete val="0"/>
        <c:axPos val="b"/>
        <c:numFmt formatCode="General" sourceLinked="1"/>
        <c:majorTickMark val="out"/>
        <c:minorTickMark val="none"/>
        <c:tickLblPos val="nextTo"/>
        <c:txPr>
          <a:bodyPr rot="2700000"/>
          <a:lstStyle/>
          <a:p>
            <a:pPr>
              <a:defRPr/>
            </a:pPr>
            <a:endParaRPr lang="en-US"/>
          </a:p>
        </c:txPr>
        <c:crossAx val="92812032"/>
        <c:crosses val="autoZero"/>
        <c:auto val="0"/>
        <c:lblAlgn val="ctr"/>
        <c:lblOffset val="100"/>
        <c:noMultiLvlLbl val="0"/>
      </c:catAx>
      <c:valAx>
        <c:axId val="92812032"/>
        <c:scaling>
          <c:orientation val="minMax"/>
        </c:scaling>
        <c:delete val="0"/>
        <c:axPos val="l"/>
        <c:majorGridlines/>
        <c:numFmt formatCode="General" sourceLinked="1"/>
        <c:majorTickMark val="out"/>
        <c:minorTickMark val="none"/>
        <c:tickLblPos val="nextTo"/>
        <c:crossAx val="9280614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0</xdr:col>
      <xdr:colOff>121920</xdr:colOff>
      <xdr:row>0</xdr:row>
      <xdr:rowOff>144780</xdr:rowOff>
    </xdr:from>
    <xdr:ext cx="7086600" cy="8602980"/>
    <xdr:sp macro="" textlink="">
      <xdr:nvSpPr>
        <xdr:cNvPr id="3" name="TextBox 2"/>
        <xdr:cNvSpPr txBox="1"/>
      </xdr:nvSpPr>
      <xdr:spPr>
        <a:xfrm>
          <a:off x="121920" y="144780"/>
          <a:ext cx="7086600" cy="8602980"/>
        </a:xfrm>
        <a:prstGeom prst="rect">
          <a:avLst/>
        </a:prstGeom>
        <a:solidFill>
          <a:schemeClr val="bg1"/>
        </a:solidFill>
        <a:ln w="22225" cmpd="dbl">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200" b="1"/>
            <a:t>Welcome to the Hazrunoff Hazard Prioritisation Tool </a:t>
          </a:r>
        </a:p>
        <a:p>
          <a:endParaRPr lang="en-GB" sz="1200"/>
        </a:p>
        <a:p>
          <a:r>
            <a:rPr lang="en-GB" sz="1200" b="1"/>
            <a:t>What it does</a:t>
          </a:r>
          <a:r>
            <a:rPr lang="en-GB" sz="1200"/>
            <a:t> - This tool has been developed to provide rapid prioritisation of chemical hazards to</a:t>
          </a:r>
          <a:r>
            <a:rPr lang="en-GB" sz="1200" baseline="0"/>
            <a:t> aid contingency planning.</a:t>
          </a:r>
        </a:p>
        <a:p>
          <a:endParaRPr lang="en-GB" sz="1200" baseline="0"/>
        </a:p>
        <a:p>
          <a:r>
            <a:rPr lang="en-GB" sz="1200" b="1"/>
            <a:t>What it doesnt do - </a:t>
          </a:r>
          <a:r>
            <a:rPr lang="en-GB" sz="1200" b="0"/>
            <a:t>The tool </a:t>
          </a:r>
          <a:r>
            <a:rPr lang="en-GB" sz="1200" b="1"/>
            <a:t>is not </a:t>
          </a:r>
          <a:r>
            <a:rPr lang="en-GB" sz="1200" b="0"/>
            <a:t>designed to undertake detailed risk assessment but provides an initial screening of potential chemical hazards.</a:t>
          </a:r>
          <a:r>
            <a:rPr lang="en-GB" sz="1200" b="0" baseline="0"/>
            <a:t> Those chemicals indicated to pose the greatest comparative hazard can then be assessed in more detail using conventional risk assessment methods. </a:t>
          </a:r>
          <a:endParaRPr lang="en-GB" sz="1200" b="1"/>
        </a:p>
        <a:p>
          <a:endParaRPr lang="en-GB" sz="1200"/>
        </a:p>
        <a:p>
          <a:r>
            <a:rPr lang="en-GB" sz="1200" b="1"/>
            <a:t>How</a:t>
          </a:r>
          <a:r>
            <a:rPr lang="en-GB" sz="1200" b="1" baseline="0"/>
            <a:t> t</a:t>
          </a:r>
          <a:r>
            <a:rPr lang="en-GB" sz="1200" b="1"/>
            <a:t>o use the tool - </a:t>
          </a:r>
          <a:r>
            <a:rPr lang="en-GB" sz="1200" baseline="0">
              <a:solidFill>
                <a:schemeClr val="tx1"/>
              </a:solidFill>
              <a:effectLst/>
              <a:latin typeface="+mn-lt"/>
              <a:ea typeface="+mn-ea"/>
              <a:cs typeface="+mn-cs"/>
            </a:rPr>
            <a:t>The tool is intended for use in conjunction with the methodology provided within the accompanying Framework document available on the Hazrunoff website.</a:t>
          </a:r>
        </a:p>
        <a:p>
          <a:endParaRPr lang="en-GB" sz="1200" b="1" baseline="0">
            <a:solidFill>
              <a:schemeClr val="tx1"/>
            </a:solidFill>
            <a:effectLst/>
            <a:latin typeface="+mn-lt"/>
            <a:ea typeface="+mn-ea"/>
            <a:cs typeface="+mn-cs"/>
          </a:endParaRPr>
        </a:p>
        <a:p>
          <a:r>
            <a:rPr lang="en-GB" sz="1200" b="0" baseline="0">
              <a:solidFill>
                <a:schemeClr val="tx1"/>
              </a:solidFill>
              <a:effectLst/>
              <a:latin typeface="+mn-lt"/>
              <a:ea typeface="+mn-ea"/>
              <a:cs typeface="+mn-cs"/>
            </a:rPr>
            <a:t>Once potential past and present industrial pollutant sources have been identified using the Framework methodology, the tool is used to prioritise their potential chemical hazards to both human and ecological receptors as below:</a:t>
          </a:r>
        </a:p>
        <a:p>
          <a:endParaRPr lang="en-GB" sz="1200" b="0" baseline="0">
            <a:solidFill>
              <a:schemeClr val="tx1"/>
            </a:solidFill>
            <a:effectLst/>
            <a:latin typeface="+mn-lt"/>
            <a:ea typeface="+mn-ea"/>
            <a:cs typeface="+mn-cs"/>
          </a:endParaRPr>
        </a:p>
        <a:p>
          <a:pPr marL="171450" indent="-171450">
            <a:buFont typeface="Arial" panose="020B0604020202020204" pitchFamily="34" charset="0"/>
            <a:buChar char="•"/>
          </a:pPr>
          <a:r>
            <a:rPr lang="en-GB" sz="1200" b="0" baseline="0">
              <a:solidFill>
                <a:schemeClr val="tx1"/>
              </a:solidFill>
              <a:effectLst/>
              <a:latin typeface="+mn-lt"/>
              <a:ea typeface="+mn-ea"/>
              <a:cs typeface="+mn-cs"/>
            </a:rPr>
            <a:t>1 - Use the industry profile worksheet to identify predicted pollutants (those marked ++ represent chemicals directly linked to the industrial processes and thus are most likely to be / have been present. Those marked + represent pollutants that may have been used for ancillary purposes eg site maintenance etc</a:t>
          </a:r>
          <a:r>
            <a:rPr lang="en-GB" sz="1200"/>
            <a:t>)</a:t>
          </a:r>
        </a:p>
        <a:p>
          <a:pPr marL="171450" indent="-171450">
            <a:buFont typeface="Arial" panose="020B0604020202020204" pitchFamily="34" charset="0"/>
            <a:buChar char="•"/>
          </a:pPr>
          <a:endParaRPr lang="en-GB" sz="1200"/>
        </a:p>
        <a:p>
          <a:pPr marL="171450" indent="-171450">
            <a:buFont typeface="Arial" panose="020B0604020202020204" pitchFamily="34" charset="0"/>
            <a:buChar char="•"/>
          </a:pPr>
          <a:r>
            <a:rPr lang="en-GB" sz="1200"/>
            <a:t>2 - Use the chemical data sheet to identify the most appropriate</a:t>
          </a:r>
          <a:r>
            <a:rPr lang="en-GB" sz="1200" baseline="0"/>
            <a:t> </a:t>
          </a:r>
          <a:r>
            <a:rPr lang="en-GB" sz="1200"/>
            <a:t>potential pollutants for prioritisation. W</a:t>
          </a:r>
          <a:r>
            <a:rPr lang="en-GB" sz="1200" baseline="0"/>
            <a:t>here the specific chemical pollutant is uncertain, then it is recommended to use the "Total" entry if applicable or those species that have regulatory standards to represent the most hazardous species.</a:t>
          </a:r>
          <a:endParaRPr lang="en-GB" sz="1200"/>
        </a:p>
        <a:p>
          <a:pPr marL="171450" indent="-171450">
            <a:buFont typeface="Arial" panose="020B0604020202020204" pitchFamily="34" charset="0"/>
            <a:buChar char="•"/>
          </a:pPr>
          <a:endParaRPr lang="en-GB" sz="1200"/>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200"/>
            <a:t>3 - In the worksheets, use the dropdown lists to</a:t>
          </a:r>
          <a:r>
            <a:rPr lang="en-GB" sz="1200" baseline="0"/>
            <a:t> insert</a:t>
          </a:r>
          <a:r>
            <a:rPr lang="en-GB" sz="1200"/>
            <a:t> identified pollutants</a:t>
          </a:r>
          <a:r>
            <a:rPr lang="en-GB" sz="1200" baseline="0"/>
            <a:t>. </a:t>
          </a:r>
          <a:r>
            <a:rPr lang="en-GB" sz="1100" baseline="0">
              <a:solidFill>
                <a:schemeClr val="tx1"/>
              </a:solidFill>
              <a:effectLst/>
              <a:latin typeface="+mn-lt"/>
              <a:ea typeface="+mn-ea"/>
              <a:cs typeface="+mn-cs"/>
            </a:rPr>
            <a:t>Repeat for both worksheets.</a:t>
          </a:r>
          <a:endParaRPr lang="en-GB" sz="1200" baseline="0"/>
        </a:p>
        <a:p>
          <a:pPr marL="171450" indent="-171450">
            <a:buFont typeface="Arial" panose="020B0604020202020204" pitchFamily="34" charset="0"/>
            <a:buChar char="•"/>
          </a:pPr>
          <a:endParaRPr lang="en-GB" sz="1200" baseline="0"/>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200" baseline="0"/>
            <a:t>4 - </a:t>
          </a:r>
          <a:r>
            <a:rPr lang="en-GB" sz="1100">
              <a:solidFill>
                <a:schemeClr val="tx1"/>
              </a:solidFill>
              <a:effectLst/>
              <a:latin typeface="+mn-lt"/>
              <a:ea typeface="+mn-ea"/>
              <a:cs typeface="+mn-cs"/>
            </a:rPr>
            <a:t>The worksheets will automatically</a:t>
          </a:r>
          <a:r>
            <a:rPr lang="en-GB" sz="1100" baseline="0">
              <a:solidFill>
                <a:schemeClr val="tx1"/>
              </a:solidFill>
              <a:effectLst/>
              <a:latin typeface="+mn-lt"/>
              <a:ea typeface="+mn-ea"/>
              <a:cs typeface="+mn-cs"/>
            </a:rPr>
            <a:t> calulate comparative hazard, based upon simple scoring criteria and plot the results to provide a rapid visual assessment of those most hazardous for each receptor type. (Details of the scoring criteria are provided in the Framework document.)</a:t>
          </a:r>
          <a:endParaRPr lang="en-GB" sz="1200">
            <a:effectLst/>
          </a:endParaRPr>
        </a:p>
        <a:p>
          <a:pPr marL="171450" indent="-171450">
            <a:buFont typeface="Arial" panose="020B0604020202020204" pitchFamily="34" charset="0"/>
            <a:buChar char="•"/>
          </a:pPr>
          <a:endParaRPr lang="en-GB" sz="1200" baseline="0"/>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200" baseline="0"/>
            <a:t>5 - </a:t>
          </a:r>
          <a:r>
            <a:rPr lang="en-GB" sz="1100" baseline="0">
              <a:solidFill>
                <a:schemeClr val="tx1"/>
              </a:solidFill>
              <a:effectLst/>
              <a:latin typeface="+mn-lt"/>
              <a:ea typeface="+mn-ea"/>
              <a:cs typeface="+mn-cs"/>
            </a:rPr>
            <a:t>Apply weightings to scores if desired  to "fine tune" the prioritisation. For example weightings could be added based upon the scale of the past or present industrial operation or numbers of facilities associated with particular pollutants.  Note: Scores will be multiplied by the weighting so a default score of 1 should always be included in the weighting column.</a:t>
          </a:r>
          <a:endParaRPr lang="en-GB" sz="1200" baseline="0"/>
        </a:p>
        <a:p>
          <a:pPr marL="0" indent="0">
            <a:buFont typeface="Arial" panose="020B0604020202020204" pitchFamily="34" charset="0"/>
            <a:buNone/>
          </a:pPr>
          <a:endParaRPr lang="en-GB" sz="1200" baseline="0"/>
        </a:p>
        <a:p>
          <a:pPr marL="0" indent="0">
            <a:buFont typeface="Arial" panose="020B0604020202020204" pitchFamily="34" charset="0"/>
            <a:buNone/>
          </a:pPr>
          <a:endParaRPr lang="en-GB" sz="1200" baseline="0"/>
        </a:p>
        <a:p>
          <a:pPr marL="0" indent="0">
            <a:buFont typeface="Arial" panose="020B0604020202020204" pitchFamily="34" charset="0"/>
            <a:buNone/>
          </a:pPr>
          <a:r>
            <a:rPr lang="en-GB" sz="1200" b="1" baseline="0"/>
            <a:t>User Defined Inputs - </a:t>
          </a:r>
        </a:p>
        <a:p>
          <a:pPr marL="0" indent="0">
            <a:buFont typeface="Arial" panose="020B0604020202020204" pitchFamily="34" charset="0"/>
            <a:buNone/>
          </a:pPr>
          <a:endParaRPr lang="en-GB" sz="1200" b="0" baseline="0"/>
        </a:p>
        <a:p>
          <a:pPr marL="0" indent="0">
            <a:buFont typeface="Arial" panose="020B0604020202020204" pitchFamily="34" charset="0"/>
            <a:buNone/>
          </a:pPr>
          <a:r>
            <a:rPr lang="en-GB" sz="1200" b="0" baseline="0"/>
            <a:t>Each chemical entry has been populated with specific (literature based) hazard scores as well as current (recognised) health and environmental standards. However user defined scoring criteria and </a:t>
          </a:r>
          <a:r>
            <a:rPr lang="en-GB" sz="1100" b="0" baseline="0">
              <a:solidFill>
                <a:schemeClr val="tx1"/>
              </a:solidFill>
              <a:effectLst/>
              <a:latin typeface="+mn-lt"/>
              <a:ea typeface="+mn-ea"/>
              <a:cs typeface="+mn-cs"/>
            </a:rPr>
            <a:t>local or national regulatory </a:t>
          </a:r>
          <a:r>
            <a:rPr lang="en-GB" sz="1200" b="0" baseline="0"/>
            <a:t>standards can be included by changing values in the chemical data sheet. </a:t>
          </a:r>
          <a:r>
            <a:rPr lang="en-GB" sz="1100" b="0" baseline="0">
              <a:solidFill>
                <a:schemeClr val="tx1"/>
              </a:solidFill>
              <a:effectLst/>
              <a:latin typeface="+mn-lt"/>
              <a:ea typeface="+mn-ea"/>
              <a:cs typeface="+mn-cs"/>
            </a:rPr>
            <a:t>Likewise new chemicals can be added by replacing one or more of the chemical names in the raw data sheet and updating the corresponding values accordingly.</a:t>
          </a:r>
          <a:r>
            <a:rPr lang="en-GB" sz="1200" b="0" baseline="0"/>
            <a:t>Changes to raw data will automatically update the drop downs in the worksheets. </a:t>
          </a:r>
          <a:endParaRPr lang="en-GB" sz="1200" b="1" baseline="0"/>
        </a:p>
        <a:p>
          <a:pPr marL="0" indent="0">
            <a:buFont typeface="Arial" panose="020B0604020202020204" pitchFamily="34" charset="0"/>
            <a:buNone/>
          </a:pPr>
          <a:endParaRPr lang="en-GB" sz="1100" baseline="0"/>
        </a:p>
      </xdr:txBody>
    </xdr:sp>
    <xdr:clientData/>
  </xdr:oneCellAnchor>
  <xdr:twoCellAnchor editAs="oneCell">
    <xdr:from>
      <xdr:col>0</xdr:col>
      <xdr:colOff>106680</xdr:colOff>
      <xdr:row>50</xdr:row>
      <xdr:rowOff>129540</xdr:rowOff>
    </xdr:from>
    <xdr:to>
      <xdr:col>2</xdr:col>
      <xdr:colOff>375033</xdr:colOff>
      <xdr:row>53</xdr:row>
      <xdr:rowOff>147877</xdr:rowOff>
    </xdr:to>
    <xdr:pic>
      <xdr:nvPicPr>
        <xdr:cNvPr id="6" name="Picture 5"/>
        <xdr:cNvPicPr>
          <a:picLocks noChangeAspect="1"/>
        </xdr:cNvPicPr>
      </xdr:nvPicPr>
      <xdr:blipFill>
        <a:blip xmlns:r="http://schemas.openxmlformats.org/officeDocument/2006/relationships" r:embed="rId1"/>
        <a:stretch>
          <a:fillRect/>
        </a:stretch>
      </xdr:blipFill>
      <xdr:spPr>
        <a:xfrm>
          <a:off x="106680" y="9273540"/>
          <a:ext cx="1487553" cy="566977"/>
        </a:xfrm>
        <a:prstGeom prst="rect">
          <a:avLst/>
        </a:prstGeom>
      </xdr:spPr>
    </xdr:pic>
    <xdr:clientData/>
  </xdr:twoCellAnchor>
  <xdr:twoCellAnchor editAs="oneCell">
    <xdr:from>
      <xdr:col>9</xdr:col>
      <xdr:colOff>167640</xdr:colOff>
      <xdr:row>50</xdr:row>
      <xdr:rowOff>106680</xdr:rowOff>
    </xdr:from>
    <xdr:to>
      <xdr:col>11</xdr:col>
      <xdr:colOff>466476</xdr:colOff>
      <xdr:row>53</xdr:row>
      <xdr:rowOff>161596</xdr:rowOff>
    </xdr:to>
    <xdr:pic>
      <xdr:nvPicPr>
        <xdr:cNvPr id="7" name="Picture 6"/>
        <xdr:cNvPicPr>
          <a:picLocks noChangeAspect="1"/>
        </xdr:cNvPicPr>
      </xdr:nvPicPr>
      <xdr:blipFill>
        <a:blip xmlns:r="http://schemas.openxmlformats.org/officeDocument/2006/relationships" r:embed="rId2"/>
        <a:stretch>
          <a:fillRect/>
        </a:stretch>
      </xdr:blipFill>
      <xdr:spPr>
        <a:xfrm>
          <a:off x="5654040" y="9250680"/>
          <a:ext cx="1518036" cy="603556"/>
        </a:xfrm>
        <a:prstGeom prst="rect">
          <a:avLst/>
        </a:prstGeom>
      </xdr:spPr>
    </xdr:pic>
    <xdr:clientData/>
  </xdr:twoCellAnchor>
  <xdr:twoCellAnchor>
    <xdr:from>
      <xdr:col>0</xdr:col>
      <xdr:colOff>480060</xdr:colOff>
      <xdr:row>54</xdr:row>
      <xdr:rowOff>68580</xdr:rowOff>
    </xdr:from>
    <xdr:to>
      <xdr:col>10</xdr:col>
      <xdr:colOff>129540</xdr:colOff>
      <xdr:row>62</xdr:row>
      <xdr:rowOff>50807</xdr:rowOff>
    </xdr:to>
    <xdr:sp macro="" textlink="">
      <xdr:nvSpPr>
        <xdr:cNvPr id="11" name="Cuadro de texto 2"/>
        <xdr:cNvSpPr txBox="1">
          <a:spLocks noChangeArrowheads="1"/>
        </xdr:cNvSpPr>
      </xdr:nvSpPr>
      <xdr:spPr bwMode="auto">
        <a:xfrm>
          <a:off x="480060" y="9944100"/>
          <a:ext cx="5745480" cy="1445267"/>
        </a:xfrm>
        <a:prstGeom prst="rect">
          <a:avLst/>
        </a:prstGeom>
        <a:solidFill>
          <a:srgbClr val="FFFFFF"/>
        </a:solidFill>
        <a:ln w="28575">
          <a:noFill/>
          <a:miter lim="800000"/>
          <a:headEnd/>
          <a:tailEnd/>
        </a:ln>
      </xdr:spPr>
      <xdr:txBody>
        <a:bodyPr rot="0" vert="horz" wrap="square" lIns="91440" tIns="45720" rIns="91440" bIns="45720" anchor="t" anchorCtr="0">
          <a:spAutoFit/>
        </a:bodyPr>
        <a:lstStyle/>
        <a:p>
          <a:pPr algn="just">
            <a:lnSpc>
              <a:spcPct val="150000"/>
            </a:lnSpc>
            <a:spcBef>
              <a:spcPts val="500"/>
            </a:spcBef>
            <a:spcAft>
              <a:spcPts val="0"/>
            </a:spcAft>
          </a:pPr>
          <a:r>
            <a:rPr lang="en-GB" sz="1200">
              <a:effectLst/>
              <a:latin typeface="Cambria"/>
              <a:ea typeface="Times New Roman"/>
              <a:cs typeface="Times New Roman"/>
            </a:rPr>
            <a:t>“This document covers humanitarian aid activities implemented with the financial assistance of the European Union. The views expressed herein should not be taken, in any way, to reflect the official opinion of the European Union, and the European Commission is not responsible for any use that may be made of the information it contains.”</a:t>
          </a:r>
          <a:endParaRPr lang="en-GB" sz="1300">
            <a:effectLst/>
            <a:latin typeface="Cambria"/>
            <a:ea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601980</xdr:colOff>
      <xdr:row>26</xdr:row>
      <xdr:rowOff>0</xdr:rowOff>
    </xdr:from>
    <xdr:to>
      <xdr:col>16</xdr:col>
      <xdr:colOff>15240</xdr:colOff>
      <xdr:row>55</xdr:row>
      <xdr:rowOff>30480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7620</xdr:colOff>
      <xdr:row>25</xdr:row>
      <xdr:rowOff>26670</xdr:rowOff>
    </xdr:from>
    <xdr:to>
      <xdr:col>18</xdr:col>
      <xdr:colOff>922020</xdr:colOff>
      <xdr:row>69</xdr:row>
      <xdr:rowOff>121920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http://www.euro.who.int/__data/assets/pdf_file/0009/128169/e94535.pdf" TargetMode="External"/><Relationship Id="rId13" Type="http://schemas.openxmlformats.org/officeDocument/2006/relationships/hyperlink" Target="http://www.legislation.gov.uk/uksi/2015/1623/pdfs/uksiod_20151623_en_auto.pdf" TargetMode="External"/><Relationship Id="rId18" Type="http://schemas.openxmlformats.org/officeDocument/2006/relationships/hyperlink" Target="http://www.aehs.com/publications/catalog/contents/Volume4.pdf" TargetMode="External"/><Relationship Id="rId3" Type="http://schemas.openxmlformats.org/officeDocument/2006/relationships/hyperlink" Target="https://cameochemicals.noaa.gov/search/simple" TargetMode="External"/><Relationship Id="rId7" Type="http://schemas.openxmlformats.org/officeDocument/2006/relationships/hyperlink" Target="http://www.euro.who.int/__data/assets/pdf_file/0005/74732/E71922.pdf" TargetMode="External"/><Relationship Id="rId12" Type="http://schemas.openxmlformats.org/officeDocument/2006/relationships/hyperlink" Target="http://www.who.int/water_sanitation_health/publications/drinking-water-quality-guidelines-4-including-1st-addendum/en/" TargetMode="External"/><Relationship Id="rId17" Type="http://schemas.openxmlformats.org/officeDocument/2006/relationships/hyperlink" Target="https://www.rivm.nl/dsresource?objectid=0c3f8229-8459-4c57-9e7f-773e2f9cef7e&amp;type=org&amp;disposition=inline" TargetMode="External"/><Relationship Id="rId2" Type="http://schemas.openxmlformats.org/officeDocument/2006/relationships/hyperlink" Target="https://www.gov.uk/government/collections/chemical-hazards-compendium" TargetMode="External"/><Relationship Id="rId16" Type="http://schemas.openxmlformats.org/officeDocument/2006/relationships/hyperlink" Target="https://www.lqm.co.uk/publications/s4ul/" TargetMode="External"/><Relationship Id="rId1" Type="http://schemas.openxmlformats.org/officeDocument/2006/relationships/hyperlink" Target="https://www.claire.co.uk/useful-government-legislation-and-guidance-by-country/198-doe-industry-profiles" TargetMode="External"/><Relationship Id="rId6" Type="http://schemas.openxmlformats.org/officeDocument/2006/relationships/hyperlink" Target="http://ec.europa.eu/environment/air/quality/standards.htm" TargetMode="External"/><Relationship Id="rId11" Type="http://schemas.openxmlformats.org/officeDocument/2006/relationships/hyperlink" Target="http://dwi.defra.gov.uk/consumers/advice-leaflets/standards.pdf" TargetMode="External"/><Relationship Id="rId5" Type="http://schemas.openxmlformats.org/officeDocument/2006/relationships/hyperlink" Target="https://www.atsdr.cdc.gov/mrls/index.asp" TargetMode="External"/><Relationship Id="rId15" Type="http://schemas.openxmlformats.org/officeDocument/2006/relationships/hyperlink" Target="https://www.claire.co.uk/component/content/article/44-risk-assessment/178-soil-guideline-values?showall=&amp;start=1&amp;Itemid=146" TargetMode="External"/><Relationship Id="rId10" Type="http://schemas.openxmlformats.org/officeDocument/2006/relationships/hyperlink" Target="https://www.gov.uk/guidance/air-emissions-risk-assessment-for-your-environmental-permit" TargetMode="External"/><Relationship Id="rId19" Type="http://schemas.openxmlformats.org/officeDocument/2006/relationships/printerSettings" Target="../printerSettings/printerSettings6.bin"/><Relationship Id="rId4" Type="http://schemas.openxmlformats.org/officeDocument/2006/relationships/hyperlink" Target="https://toxnet.nlm.nih.gov/cgi-bin/sis/htmlgen?HSDB" TargetMode="External"/><Relationship Id="rId9" Type="http://schemas.openxmlformats.org/officeDocument/2006/relationships/hyperlink" Target="https://www.epa.gov/aegl" TargetMode="External"/><Relationship Id="rId14" Type="http://schemas.openxmlformats.org/officeDocument/2006/relationships/hyperlink" Target="https://www.claire.co.uk/information-centre/water-and-land-library-wall/44-risk-assessment/207-category-4screening-levels-c4s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tabSelected="1" zoomScale="150" zoomScaleNormal="150" workbookViewId="0">
      <selection activeCell="G1" sqref="G1"/>
    </sheetView>
  </sheetViews>
  <sheetFormatPr defaultRowHeight="14.4" x14ac:dyDescent="0.3"/>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D33"/>
  <sheetViews>
    <sheetView topLeftCell="A13" zoomScaleNormal="100" workbookViewId="0">
      <selection activeCell="D29" sqref="D29"/>
    </sheetView>
  </sheetViews>
  <sheetFormatPr defaultRowHeight="14.4" x14ac:dyDescent="0.3"/>
  <cols>
    <col min="1" max="1" width="17" style="37" customWidth="1"/>
    <col min="2" max="2" width="27.77734375" style="32" customWidth="1"/>
    <col min="3" max="3" width="9.44140625" style="32" customWidth="1"/>
    <col min="4" max="4" width="12.77734375" style="32" customWidth="1"/>
    <col min="5" max="5" width="10.33203125" style="32" customWidth="1"/>
    <col min="6" max="6" width="10.44140625" style="32" customWidth="1"/>
    <col min="7" max="7" width="11.33203125" style="32" customWidth="1"/>
    <col min="8" max="19" width="8.88671875" style="32"/>
    <col min="20" max="20" width="10.21875" style="32" customWidth="1"/>
    <col min="21" max="23" width="11" style="32" customWidth="1"/>
    <col min="24" max="29" width="8.88671875" style="32"/>
    <col min="30" max="30" width="11.5546875" style="32" customWidth="1"/>
    <col min="31" max="16384" width="8.88671875" style="32"/>
  </cols>
  <sheetData>
    <row r="1" spans="1:30" s="37" customFormat="1" ht="28.8" x14ac:dyDescent="0.3">
      <c r="A1" s="38" t="s">
        <v>329</v>
      </c>
      <c r="B1" s="90" t="s">
        <v>0</v>
      </c>
      <c r="C1" s="90"/>
      <c r="D1" s="90" t="s">
        <v>305</v>
      </c>
      <c r="E1" s="90"/>
      <c r="F1" s="90"/>
      <c r="G1" s="90"/>
      <c r="H1" s="90"/>
      <c r="I1" s="90"/>
      <c r="J1" s="90"/>
      <c r="K1" s="90"/>
      <c r="L1" s="90"/>
      <c r="M1" s="90"/>
      <c r="N1" s="90"/>
      <c r="O1" s="90"/>
      <c r="P1" s="90"/>
      <c r="Q1" s="90"/>
      <c r="R1" s="90"/>
      <c r="S1" s="90"/>
      <c r="T1" s="90"/>
      <c r="U1" s="90"/>
      <c r="V1" s="90"/>
      <c r="W1" s="90"/>
      <c r="X1" s="90"/>
      <c r="Y1" s="90"/>
      <c r="Z1" s="90"/>
      <c r="AA1" s="90"/>
      <c r="AB1" s="90"/>
      <c r="AC1" s="90"/>
      <c r="AD1" s="90"/>
    </row>
    <row r="2" spans="1:30" s="38" customFormat="1" ht="31.2" customHeight="1" x14ac:dyDescent="0.3">
      <c r="B2" s="91"/>
      <c r="C2" s="91" t="s">
        <v>3</v>
      </c>
      <c r="D2" s="91" t="s">
        <v>302</v>
      </c>
      <c r="E2" s="91" t="s">
        <v>2</v>
      </c>
      <c r="F2" s="91" t="s">
        <v>28</v>
      </c>
      <c r="G2" s="91" t="s">
        <v>29</v>
      </c>
      <c r="H2" s="91" t="s">
        <v>4</v>
      </c>
      <c r="I2" s="91" t="s">
        <v>5</v>
      </c>
      <c r="J2" s="91" t="s">
        <v>6</v>
      </c>
      <c r="K2" s="91" t="s">
        <v>21</v>
      </c>
      <c r="L2" s="91" t="s">
        <v>16</v>
      </c>
      <c r="M2" s="91" t="s">
        <v>17</v>
      </c>
      <c r="N2" s="91" t="s">
        <v>306</v>
      </c>
      <c r="O2" s="91" t="s">
        <v>1</v>
      </c>
      <c r="P2" s="91" t="s">
        <v>7</v>
      </c>
      <c r="Q2" s="91" t="s">
        <v>13</v>
      </c>
      <c r="R2" s="91" t="s">
        <v>307</v>
      </c>
      <c r="S2" s="91" t="s">
        <v>8</v>
      </c>
      <c r="T2" s="91" t="s">
        <v>9</v>
      </c>
      <c r="U2" s="91" t="s">
        <v>12</v>
      </c>
      <c r="V2" s="91" t="s">
        <v>23</v>
      </c>
      <c r="W2" s="91" t="s">
        <v>26</v>
      </c>
      <c r="X2" s="91" t="s">
        <v>14</v>
      </c>
      <c r="Y2" s="91" t="s">
        <v>15</v>
      </c>
      <c r="Z2" s="91" t="s">
        <v>18</v>
      </c>
      <c r="AA2" s="91" t="s">
        <v>19</v>
      </c>
      <c r="AB2" s="91" t="s">
        <v>20</v>
      </c>
      <c r="AC2" s="91" t="s">
        <v>30</v>
      </c>
      <c r="AD2" s="91" t="s">
        <v>150</v>
      </c>
    </row>
    <row r="3" spans="1:30" x14ac:dyDescent="0.3">
      <c r="B3" s="90" t="s">
        <v>330</v>
      </c>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row>
    <row r="4" spans="1:30" x14ac:dyDescent="0.3">
      <c r="B4" s="92" t="s">
        <v>10</v>
      </c>
      <c r="C4" s="92" t="s">
        <v>282</v>
      </c>
      <c r="D4" s="92" t="s">
        <v>283</v>
      </c>
      <c r="E4" s="92"/>
      <c r="F4" s="92"/>
      <c r="G4" s="92"/>
      <c r="H4" s="92"/>
      <c r="I4" s="92"/>
      <c r="J4" s="92"/>
      <c r="K4" s="92"/>
      <c r="L4" s="92"/>
      <c r="M4" s="92"/>
      <c r="N4" s="92" t="s">
        <v>283</v>
      </c>
      <c r="O4" s="92" t="s">
        <v>283</v>
      </c>
      <c r="P4" s="92" t="s">
        <v>283</v>
      </c>
      <c r="Q4" s="92" t="s">
        <v>283</v>
      </c>
      <c r="R4" s="92" t="s">
        <v>283</v>
      </c>
      <c r="S4" s="92" t="s">
        <v>283</v>
      </c>
      <c r="T4" s="92" t="s">
        <v>283</v>
      </c>
      <c r="U4" s="92" t="s">
        <v>283</v>
      </c>
      <c r="V4" s="92" t="s">
        <v>283</v>
      </c>
      <c r="W4" s="92" t="s">
        <v>282</v>
      </c>
      <c r="X4" s="92" t="s">
        <v>283</v>
      </c>
      <c r="Y4" s="92"/>
      <c r="Z4" s="92"/>
      <c r="AA4" s="92"/>
      <c r="AB4" s="92"/>
      <c r="AC4" s="92"/>
      <c r="AD4" s="92" t="s">
        <v>283</v>
      </c>
    </row>
    <row r="5" spans="1:30" x14ac:dyDescent="0.3">
      <c r="B5" s="92" t="s">
        <v>40</v>
      </c>
      <c r="C5" s="92" t="s">
        <v>283</v>
      </c>
      <c r="D5" s="92" t="s">
        <v>283</v>
      </c>
      <c r="E5" s="92"/>
      <c r="F5" s="92"/>
      <c r="G5" s="92"/>
      <c r="H5" s="92"/>
      <c r="I5" s="92" t="s">
        <v>283</v>
      </c>
      <c r="J5" s="92"/>
      <c r="K5" s="92"/>
      <c r="L5" s="92" t="s">
        <v>283</v>
      </c>
      <c r="M5" s="92"/>
      <c r="N5" s="92" t="s">
        <v>282</v>
      </c>
      <c r="O5" s="92" t="s">
        <v>283</v>
      </c>
      <c r="P5" s="92"/>
      <c r="Q5" s="92" t="s">
        <v>282</v>
      </c>
      <c r="R5" s="92" t="s">
        <v>282</v>
      </c>
      <c r="S5" s="92" t="s">
        <v>283</v>
      </c>
      <c r="T5" s="92" t="s">
        <v>283</v>
      </c>
      <c r="U5" s="92"/>
      <c r="V5" s="92" t="s">
        <v>282</v>
      </c>
      <c r="W5" s="92"/>
      <c r="X5" s="92" t="s">
        <v>282</v>
      </c>
      <c r="Y5" s="92" t="s">
        <v>282</v>
      </c>
      <c r="Z5" s="92" t="s">
        <v>282</v>
      </c>
      <c r="AA5" s="92" t="s">
        <v>282</v>
      </c>
      <c r="AB5" s="92"/>
      <c r="AC5" s="92"/>
      <c r="AD5" s="92"/>
    </row>
    <row r="6" spans="1:30" x14ac:dyDescent="0.3">
      <c r="B6" s="92" t="s">
        <v>303</v>
      </c>
      <c r="C6" s="92" t="s">
        <v>283</v>
      </c>
      <c r="D6" s="92" t="s">
        <v>282</v>
      </c>
      <c r="E6" s="92" t="s">
        <v>283</v>
      </c>
      <c r="F6" s="92"/>
      <c r="G6" s="92"/>
      <c r="H6" s="92" t="s">
        <v>282</v>
      </c>
      <c r="I6" s="92" t="s">
        <v>282</v>
      </c>
      <c r="J6" s="92" t="s">
        <v>282</v>
      </c>
      <c r="K6" s="92" t="s">
        <v>282</v>
      </c>
      <c r="L6" s="92" t="s">
        <v>282</v>
      </c>
      <c r="M6" s="92" t="s">
        <v>282</v>
      </c>
      <c r="N6" s="92" t="s">
        <v>282</v>
      </c>
      <c r="O6" s="92"/>
      <c r="P6" s="92" t="s">
        <v>283</v>
      </c>
      <c r="Q6" s="92"/>
      <c r="R6" s="92" t="s">
        <v>282</v>
      </c>
      <c r="S6" s="92"/>
      <c r="T6" s="92" t="s">
        <v>283</v>
      </c>
      <c r="U6" s="92"/>
      <c r="V6" s="92"/>
      <c r="W6" s="92"/>
      <c r="X6" s="92"/>
      <c r="Y6" s="92"/>
      <c r="Z6" s="92"/>
      <c r="AA6" s="92"/>
      <c r="AB6" s="92"/>
      <c r="AC6" s="92"/>
      <c r="AD6" s="92"/>
    </row>
    <row r="7" spans="1:30" ht="28.8" x14ac:dyDescent="0.3">
      <c r="B7" s="93" t="s">
        <v>304</v>
      </c>
      <c r="C7" s="92" t="s">
        <v>283</v>
      </c>
      <c r="D7" s="92" t="s">
        <v>282</v>
      </c>
      <c r="E7" s="92" t="s">
        <v>282</v>
      </c>
      <c r="F7" s="92"/>
      <c r="G7" s="92"/>
      <c r="H7" s="92" t="s">
        <v>282</v>
      </c>
      <c r="I7" s="92" t="s">
        <v>282</v>
      </c>
      <c r="J7" s="92"/>
      <c r="K7" s="92"/>
      <c r="L7" s="92" t="s">
        <v>283</v>
      </c>
      <c r="M7" s="92" t="s">
        <v>283</v>
      </c>
      <c r="N7" s="92" t="s">
        <v>282</v>
      </c>
      <c r="O7" s="92"/>
      <c r="P7" s="92"/>
      <c r="Q7" s="92" t="s">
        <v>282</v>
      </c>
      <c r="R7" s="92"/>
      <c r="S7" s="92" t="s">
        <v>282</v>
      </c>
      <c r="T7" s="92"/>
      <c r="U7" s="92"/>
      <c r="V7" s="92"/>
      <c r="W7" s="92"/>
      <c r="X7" s="92"/>
      <c r="Y7" s="92"/>
      <c r="Z7" s="92"/>
      <c r="AA7" s="92"/>
      <c r="AB7" s="92"/>
      <c r="AC7" s="92"/>
      <c r="AD7" s="92"/>
    </row>
    <row r="8" spans="1:30" x14ac:dyDescent="0.3">
      <c r="B8" s="92" t="s">
        <v>34</v>
      </c>
      <c r="C8" s="92" t="s">
        <v>283</v>
      </c>
      <c r="D8" s="92" t="s">
        <v>282</v>
      </c>
      <c r="E8" s="92"/>
      <c r="F8" s="92"/>
      <c r="G8" s="92"/>
      <c r="H8" s="92" t="s">
        <v>282</v>
      </c>
      <c r="I8" s="92" t="s">
        <v>282</v>
      </c>
      <c r="J8" s="92" t="s">
        <v>282</v>
      </c>
      <c r="K8" s="92" t="s">
        <v>282</v>
      </c>
      <c r="L8" s="92" t="s">
        <v>283</v>
      </c>
      <c r="M8" s="92" t="s">
        <v>282</v>
      </c>
      <c r="N8" s="92" t="s">
        <v>282</v>
      </c>
      <c r="O8" s="92"/>
      <c r="P8" s="92" t="s">
        <v>282</v>
      </c>
      <c r="Q8" s="92"/>
      <c r="R8" s="92" t="s">
        <v>283</v>
      </c>
      <c r="S8" s="92"/>
      <c r="T8" s="92"/>
      <c r="U8" s="92"/>
      <c r="V8" s="92"/>
      <c r="W8" s="92"/>
      <c r="X8" s="92"/>
      <c r="Y8" s="92"/>
      <c r="Z8" s="92"/>
      <c r="AA8" s="92"/>
      <c r="AB8" s="92"/>
      <c r="AC8" s="92"/>
      <c r="AD8" s="92" t="s">
        <v>283</v>
      </c>
    </row>
    <row r="9" spans="1:30" x14ac:dyDescent="0.3">
      <c r="B9" s="92" t="s">
        <v>35</v>
      </c>
      <c r="C9" s="92" t="s">
        <v>283</v>
      </c>
      <c r="D9" s="92" t="s">
        <v>282</v>
      </c>
      <c r="E9" s="92" t="s">
        <v>282</v>
      </c>
      <c r="F9" s="92"/>
      <c r="G9" s="92"/>
      <c r="H9" s="92" t="s">
        <v>282</v>
      </c>
      <c r="I9" s="92" t="s">
        <v>282</v>
      </c>
      <c r="J9" s="92" t="s">
        <v>282</v>
      </c>
      <c r="K9" s="92" t="s">
        <v>282</v>
      </c>
      <c r="L9" s="92" t="s">
        <v>282</v>
      </c>
      <c r="M9" s="92" t="s">
        <v>282</v>
      </c>
      <c r="N9" s="92" t="s">
        <v>282</v>
      </c>
      <c r="O9" s="92" t="s">
        <v>282</v>
      </c>
      <c r="P9" s="92" t="s">
        <v>283</v>
      </c>
      <c r="Q9" s="92" t="s">
        <v>282</v>
      </c>
      <c r="R9" s="92" t="s">
        <v>282</v>
      </c>
      <c r="S9" s="92" t="s">
        <v>282</v>
      </c>
      <c r="T9" s="92"/>
      <c r="U9" s="92"/>
      <c r="V9" s="92"/>
      <c r="W9" s="92"/>
      <c r="X9" s="92"/>
      <c r="Y9" s="92"/>
      <c r="Z9" s="92"/>
      <c r="AA9" s="92"/>
      <c r="AB9" s="92"/>
      <c r="AC9" s="92"/>
      <c r="AD9" s="92"/>
    </row>
    <row r="10" spans="1:30" x14ac:dyDescent="0.3">
      <c r="B10" s="92" t="s">
        <v>27</v>
      </c>
      <c r="C10" s="92"/>
      <c r="D10" s="92" t="s">
        <v>283</v>
      </c>
      <c r="E10" s="92" t="s">
        <v>282</v>
      </c>
      <c r="F10" s="92" t="s">
        <v>282</v>
      </c>
      <c r="G10" s="92" t="s">
        <v>282</v>
      </c>
      <c r="H10" s="92"/>
      <c r="I10" s="92" t="s">
        <v>282</v>
      </c>
      <c r="J10" s="92" t="s">
        <v>282</v>
      </c>
      <c r="K10" s="92"/>
      <c r="L10" s="92" t="s">
        <v>282</v>
      </c>
      <c r="M10" s="92" t="s">
        <v>282</v>
      </c>
      <c r="N10" s="92"/>
      <c r="O10" s="92"/>
      <c r="P10" s="92"/>
      <c r="Q10" s="92"/>
      <c r="R10" s="92"/>
      <c r="S10" s="92" t="s">
        <v>283</v>
      </c>
      <c r="T10" s="92" t="s">
        <v>282</v>
      </c>
      <c r="U10" s="92"/>
      <c r="V10" s="92"/>
      <c r="W10" s="92"/>
      <c r="X10" s="92"/>
      <c r="Y10" s="92"/>
      <c r="Z10" s="92"/>
      <c r="AA10" s="92" t="s">
        <v>282</v>
      </c>
      <c r="AB10" s="92"/>
      <c r="AC10" s="92" t="s">
        <v>282</v>
      </c>
      <c r="AD10" s="92"/>
    </row>
    <row r="11" spans="1:30" x14ac:dyDescent="0.3">
      <c r="B11" s="92" t="s">
        <v>31</v>
      </c>
      <c r="C11" s="92" t="s">
        <v>282</v>
      </c>
      <c r="D11" s="92" t="s">
        <v>282</v>
      </c>
      <c r="E11" s="92" t="s">
        <v>282</v>
      </c>
      <c r="F11" s="92"/>
      <c r="G11" s="92"/>
      <c r="H11" s="92" t="s">
        <v>283</v>
      </c>
      <c r="I11" s="92" t="s">
        <v>282</v>
      </c>
      <c r="J11" s="92" t="s">
        <v>282</v>
      </c>
      <c r="K11" s="92"/>
      <c r="L11" s="92" t="s">
        <v>282</v>
      </c>
      <c r="M11" s="92"/>
      <c r="N11" s="92" t="s">
        <v>282</v>
      </c>
      <c r="O11" s="92" t="s">
        <v>282</v>
      </c>
      <c r="P11" s="92" t="s">
        <v>283</v>
      </c>
      <c r="Q11" s="92" t="s">
        <v>283</v>
      </c>
      <c r="R11" s="92" t="s">
        <v>283</v>
      </c>
      <c r="S11" s="92" t="s">
        <v>283</v>
      </c>
      <c r="T11" s="92" t="s">
        <v>283</v>
      </c>
      <c r="U11" s="92" t="s">
        <v>282</v>
      </c>
      <c r="V11" s="92"/>
      <c r="W11" s="92"/>
      <c r="X11" s="92"/>
      <c r="Y11" s="92"/>
      <c r="Z11" s="92"/>
      <c r="AA11" s="92" t="s">
        <v>282</v>
      </c>
      <c r="AB11" s="92" t="s">
        <v>282</v>
      </c>
      <c r="AC11" s="92" t="s">
        <v>282</v>
      </c>
      <c r="AD11" s="92" t="s">
        <v>283</v>
      </c>
    </row>
    <row r="12" spans="1:30" x14ac:dyDescent="0.3">
      <c r="B12" s="92" t="s">
        <v>301</v>
      </c>
      <c r="C12" s="92" t="s">
        <v>282</v>
      </c>
      <c r="D12" s="92" t="s">
        <v>282</v>
      </c>
      <c r="E12" s="92"/>
      <c r="F12" s="92"/>
      <c r="G12" s="92"/>
      <c r="H12" s="92" t="s">
        <v>282</v>
      </c>
      <c r="I12" s="92" t="s">
        <v>282</v>
      </c>
      <c r="J12" s="92"/>
      <c r="K12" s="92" t="s">
        <v>282</v>
      </c>
      <c r="L12" s="92" t="s">
        <v>282</v>
      </c>
      <c r="M12" s="92" t="s">
        <v>282</v>
      </c>
      <c r="N12" s="92" t="s">
        <v>282</v>
      </c>
      <c r="O12" s="92" t="s">
        <v>282</v>
      </c>
      <c r="P12" s="92" t="s">
        <v>283</v>
      </c>
      <c r="Q12" s="92" t="s">
        <v>282</v>
      </c>
      <c r="R12" s="92" t="s">
        <v>282</v>
      </c>
      <c r="S12" s="92" t="s">
        <v>282</v>
      </c>
      <c r="T12" s="92" t="s">
        <v>282</v>
      </c>
      <c r="U12" s="92" t="s">
        <v>283</v>
      </c>
      <c r="V12" s="92" t="s">
        <v>283</v>
      </c>
      <c r="W12" s="92"/>
      <c r="X12" s="92"/>
      <c r="Y12" s="92" t="s">
        <v>282</v>
      </c>
      <c r="Z12" s="92"/>
      <c r="AA12" s="92"/>
      <c r="AB12" s="92"/>
      <c r="AC12" s="92"/>
      <c r="AD12" s="92" t="s">
        <v>283</v>
      </c>
    </row>
    <row r="13" spans="1:30" x14ac:dyDescent="0.3">
      <c r="B13" s="92" t="s">
        <v>37</v>
      </c>
      <c r="C13" s="92"/>
      <c r="D13" s="92"/>
      <c r="E13" s="92" t="s">
        <v>282</v>
      </c>
      <c r="F13" s="92" t="s">
        <v>282</v>
      </c>
      <c r="G13" s="92" t="s">
        <v>282</v>
      </c>
      <c r="H13" s="92"/>
      <c r="I13" s="92" t="s">
        <v>282</v>
      </c>
      <c r="J13" s="92" t="s">
        <v>282</v>
      </c>
      <c r="K13" s="92"/>
      <c r="L13" s="92"/>
      <c r="M13" s="92"/>
      <c r="N13" s="92"/>
      <c r="O13" s="92"/>
      <c r="P13" s="92"/>
      <c r="Q13" s="92" t="s">
        <v>283</v>
      </c>
      <c r="R13" s="92" t="s">
        <v>283</v>
      </c>
      <c r="S13" s="92"/>
      <c r="T13" s="92" t="s">
        <v>282</v>
      </c>
      <c r="U13" s="92"/>
      <c r="V13" s="92"/>
      <c r="W13" s="92"/>
      <c r="X13" s="92"/>
      <c r="Y13" s="92"/>
      <c r="Z13" s="92"/>
      <c r="AA13" s="92"/>
      <c r="AB13" s="92" t="s">
        <v>282</v>
      </c>
      <c r="AC13" s="92" t="s">
        <v>282</v>
      </c>
      <c r="AD13" s="92"/>
    </row>
    <row r="14" spans="1:30" x14ac:dyDescent="0.3">
      <c r="B14" s="92" t="s">
        <v>41</v>
      </c>
      <c r="C14" s="92"/>
      <c r="D14" s="92" t="s">
        <v>282</v>
      </c>
      <c r="E14" s="92"/>
      <c r="F14" s="92"/>
      <c r="G14" s="92"/>
      <c r="H14" s="92"/>
      <c r="I14" s="92" t="s">
        <v>282</v>
      </c>
      <c r="J14" s="92" t="s">
        <v>282</v>
      </c>
      <c r="K14" s="92" t="s">
        <v>282</v>
      </c>
      <c r="L14" s="92" t="s">
        <v>283</v>
      </c>
      <c r="M14" s="92"/>
      <c r="N14" s="92"/>
      <c r="O14" s="92"/>
      <c r="P14" s="92"/>
      <c r="Q14" s="92"/>
      <c r="R14" s="92"/>
      <c r="S14" s="92"/>
      <c r="T14" s="92"/>
      <c r="U14" s="92"/>
      <c r="V14" s="92"/>
      <c r="W14" s="92"/>
      <c r="X14" s="92"/>
      <c r="Y14" s="92"/>
      <c r="Z14" s="92"/>
      <c r="AA14" s="92" t="s">
        <v>282</v>
      </c>
      <c r="AB14" s="92"/>
      <c r="AC14" s="92"/>
      <c r="AD14" s="92"/>
    </row>
    <row r="15" spans="1:30" x14ac:dyDescent="0.3">
      <c r="B15" s="92" t="s">
        <v>44</v>
      </c>
      <c r="C15" s="92"/>
      <c r="D15" s="92"/>
      <c r="E15" s="92" t="s">
        <v>282</v>
      </c>
      <c r="F15" s="92" t="s">
        <v>282</v>
      </c>
      <c r="G15" s="92" t="s">
        <v>282</v>
      </c>
      <c r="H15" s="92"/>
      <c r="I15" s="92" t="s">
        <v>282</v>
      </c>
      <c r="J15" s="92" t="s">
        <v>282</v>
      </c>
      <c r="K15" s="92"/>
      <c r="L15" s="92" t="s">
        <v>282</v>
      </c>
      <c r="M15" s="92"/>
      <c r="N15" s="92"/>
      <c r="O15" s="92"/>
      <c r="P15" s="92"/>
      <c r="Q15" s="92"/>
      <c r="R15" s="92"/>
      <c r="S15" s="92"/>
      <c r="T15" s="92" t="s">
        <v>282</v>
      </c>
      <c r="U15" s="92"/>
      <c r="V15" s="92"/>
      <c r="W15" s="92"/>
      <c r="X15" s="92"/>
      <c r="Y15" s="92"/>
      <c r="Z15" s="92"/>
      <c r="AA15" s="92" t="s">
        <v>282</v>
      </c>
      <c r="AB15" s="92" t="s">
        <v>282</v>
      </c>
      <c r="AC15" s="92" t="s">
        <v>282</v>
      </c>
      <c r="AD15" s="92"/>
    </row>
    <row r="16" spans="1:30" x14ac:dyDescent="0.3">
      <c r="B16" s="92" t="s">
        <v>33</v>
      </c>
      <c r="C16" s="92" t="s">
        <v>283</v>
      </c>
      <c r="D16" s="92"/>
      <c r="E16" s="92"/>
      <c r="F16" s="92"/>
      <c r="G16" s="92"/>
      <c r="H16" s="92"/>
      <c r="I16" s="92"/>
      <c r="J16" s="92"/>
      <c r="K16" s="92"/>
      <c r="L16" s="92"/>
      <c r="M16" s="92"/>
      <c r="N16" s="92" t="s">
        <v>283</v>
      </c>
      <c r="O16" s="92" t="s">
        <v>283</v>
      </c>
      <c r="P16" s="92"/>
      <c r="Q16" s="92" t="s">
        <v>282</v>
      </c>
      <c r="R16" s="92" t="s">
        <v>282</v>
      </c>
      <c r="S16" s="92"/>
      <c r="T16" s="92"/>
      <c r="U16" s="92"/>
      <c r="V16" s="92"/>
      <c r="W16" s="92"/>
      <c r="X16" s="92" t="s">
        <v>282</v>
      </c>
      <c r="Y16" s="92" t="s">
        <v>282</v>
      </c>
      <c r="Z16" s="92" t="s">
        <v>282</v>
      </c>
      <c r="AA16" s="92"/>
      <c r="AB16" s="92"/>
      <c r="AC16" s="92"/>
      <c r="AD16" s="92" t="s">
        <v>283</v>
      </c>
    </row>
    <row r="17" spans="1:30" x14ac:dyDescent="0.3">
      <c r="B17" s="92" t="s">
        <v>149</v>
      </c>
      <c r="C17" s="92" t="s">
        <v>282</v>
      </c>
      <c r="D17" s="92"/>
      <c r="E17" s="92"/>
      <c r="F17" s="92"/>
      <c r="G17" s="92"/>
      <c r="H17" s="92"/>
      <c r="I17" s="92"/>
      <c r="J17" s="92"/>
      <c r="K17" s="92"/>
      <c r="L17" s="92"/>
      <c r="M17" s="92"/>
      <c r="N17" s="92"/>
      <c r="O17" s="92" t="s">
        <v>282</v>
      </c>
      <c r="P17" s="92"/>
      <c r="Q17" s="92" t="s">
        <v>282</v>
      </c>
      <c r="R17" s="92" t="s">
        <v>282</v>
      </c>
      <c r="S17" s="92"/>
      <c r="T17" s="92" t="s">
        <v>283</v>
      </c>
      <c r="U17" s="92"/>
      <c r="V17" s="92"/>
      <c r="W17" s="92"/>
      <c r="X17" s="92"/>
      <c r="Y17" s="92" t="s">
        <v>282</v>
      </c>
      <c r="Z17" s="92" t="s">
        <v>282</v>
      </c>
      <c r="AA17" s="92"/>
      <c r="AB17" s="92" t="s">
        <v>283</v>
      </c>
      <c r="AC17" s="92"/>
      <c r="AD17" s="92" t="s">
        <v>282</v>
      </c>
    </row>
    <row r="18" spans="1:30" x14ac:dyDescent="0.3">
      <c r="B18" s="92" t="s">
        <v>328</v>
      </c>
      <c r="C18" s="92"/>
      <c r="D18" s="92"/>
      <c r="E18" s="92" t="s">
        <v>282</v>
      </c>
      <c r="F18" s="92"/>
      <c r="G18" s="92" t="s">
        <v>283</v>
      </c>
      <c r="H18" s="92"/>
      <c r="I18" s="92"/>
      <c r="J18" s="92" t="s">
        <v>282</v>
      </c>
      <c r="K18" s="92"/>
      <c r="L18" s="92" t="s">
        <v>283</v>
      </c>
      <c r="M18" s="92" t="s">
        <v>283</v>
      </c>
      <c r="N18" s="92" t="s">
        <v>283</v>
      </c>
      <c r="O18" s="92"/>
      <c r="P18" s="92"/>
      <c r="Q18" s="92"/>
      <c r="R18" s="92"/>
      <c r="S18" s="92"/>
      <c r="T18" s="92"/>
      <c r="U18" s="92"/>
      <c r="V18" s="92"/>
      <c r="W18" s="92"/>
      <c r="X18" s="92"/>
      <c r="Y18" s="92"/>
      <c r="Z18" s="92"/>
      <c r="AA18" s="92"/>
      <c r="AB18" s="92"/>
      <c r="AC18" s="92"/>
      <c r="AD18" s="92"/>
    </row>
    <row r="19" spans="1:30" x14ac:dyDescent="0.3">
      <c r="B19" s="90" t="s">
        <v>38</v>
      </c>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row>
    <row r="20" spans="1:30" x14ac:dyDescent="0.3">
      <c r="B20" s="92" t="s">
        <v>42</v>
      </c>
      <c r="C20" s="92" t="s">
        <v>283</v>
      </c>
      <c r="D20" s="92"/>
      <c r="E20" s="92" t="s">
        <v>283</v>
      </c>
      <c r="F20" s="92" t="s">
        <v>283</v>
      </c>
      <c r="G20" s="92" t="s">
        <v>283</v>
      </c>
      <c r="H20" s="92" t="s">
        <v>283</v>
      </c>
      <c r="I20" s="92" t="s">
        <v>283</v>
      </c>
      <c r="J20" s="92" t="s">
        <v>283</v>
      </c>
      <c r="K20" s="92"/>
      <c r="L20" s="92" t="s">
        <v>282</v>
      </c>
      <c r="M20" s="92" t="s">
        <v>282</v>
      </c>
      <c r="N20" s="92" t="s">
        <v>283</v>
      </c>
      <c r="O20" s="92" t="s">
        <v>283</v>
      </c>
      <c r="P20" s="92"/>
      <c r="Q20" s="92" t="s">
        <v>282</v>
      </c>
      <c r="R20" s="92" t="s">
        <v>282</v>
      </c>
      <c r="S20" s="92" t="s">
        <v>283</v>
      </c>
      <c r="T20" s="92" t="s">
        <v>283</v>
      </c>
      <c r="U20" s="92" t="s">
        <v>283</v>
      </c>
      <c r="V20" s="92" t="s">
        <v>283</v>
      </c>
      <c r="W20" s="92"/>
      <c r="X20" s="92"/>
      <c r="Y20" s="92" t="s">
        <v>283</v>
      </c>
      <c r="Z20" s="92"/>
      <c r="AA20" s="92" t="s">
        <v>283</v>
      </c>
      <c r="AB20" s="92"/>
      <c r="AC20" s="92"/>
      <c r="AD20" s="92"/>
    </row>
    <row r="21" spans="1:30" x14ac:dyDescent="0.3">
      <c r="B21" s="92" t="s">
        <v>32</v>
      </c>
      <c r="C21" s="92"/>
      <c r="D21" s="92"/>
      <c r="E21" s="92"/>
      <c r="F21" s="92"/>
      <c r="G21" s="92" t="s">
        <v>283</v>
      </c>
      <c r="H21" s="92"/>
      <c r="I21" s="92"/>
      <c r="J21" s="92" t="s">
        <v>283</v>
      </c>
      <c r="K21" s="92"/>
      <c r="L21" s="92" t="s">
        <v>283</v>
      </c>
      <c r="M21" s="92" t="s">
        <v>283</v>
      </c>
      <c r="N21" s="92"/>
      <c r="O21" s="92"/>
      <c r="P21" s="92"/>
      <c r="Q21" s="92" t="s">
        <v>282</v>
      </c>
      <c r="R21" s="92" t="s">
        <v>282</v>
      </c>
      <c r="S21" s="92" t="s">
        <v>283</v>
      </c>
      <c r="T21" s="92"/>
      <c r="U21" s="92" t="s">
        <v>283</v>
      </c>
      <c r="V21" s="92" t="s">
        <v>283</v>
      </c>
      <c r="W21" s="92"/>
      <c r="X21" s="92"/>
      <c r="Y21" s="92"/>
      <c r="Z21" s="92"/>
      <c r="AA21" s="92"/>
      <c r="AB21" s="92"/>
      <c r="AC21" s="92"/>
      <c r="AD21" s="92"/>
    </row>
    <row r="22" spans="1:30" x14ac:dyDescent="0.3">
      <c r="B22" s="92" t="s">
        <v>25</v>
      </c>
      <c r="C22" s="92" t="s">
        <v>283</v>
      </c>
      <c r="D22" s="92" t="s">
        <v>283</v>
      </c>
      <c r="E22" s="92" t="s">
        <v>283</v>
      </c>
      <c r="F22" s="92"/>
      <c r="G22" s="92"/>
      <c r="H22" s="92" t="s">
        <v>283</v>
      </c>
      <c r="I22" s="92" t="s">
        <v>283</v>
      </c>
      <c r="J22" s="92" t="s">
        <v>283</v>
      </c>
      <c r="K22" s="92" t="s">
        <v>283</v>
      </c>
      <c r="L22" s="92" t="s">
        <v>282</v>
      </c>
      <c r="M22" s="92" t="s">
        <v>282</v>
      </c>
      <c r="N22" s="92"/>
      <c r="O22" s="92" t="s">
        <v>283</v>
      </c>
      <c r="P22" s="92"/>
      <c r="Q22" s="92" t="s">
        <v>282</v>
      </c>
      <c r="R22" s="92" t="s">
        <v>282</v>
      </c>
      <c r="S22" s="92"/>
      <c r="T22" s="92"/>
      <c r="U22" s="92" t="s">
        <v>282</v>
      </c>
      <c r="V22" s="92" t="s">
        <v>283</v>
      </c>
      <c r="W22" s="92"/>
      <c r="X22" s="92"/>
      <c r="Y22" s="92"/>
      <c r="Z22" s="92"/>
      <c r="AA22" s="92"/>
      <c r="AB22" s="92"/>
      <c r="AC22" s="92"/>
      <c r="AD22" s="92"/>
    </row>
    <row r="23" spans="1:30" x14ac:dyDescent="0.3">
      <c r="B23" s="92" t="s">
        <v>36</v>
      </c>
      <c r="C23" s="92"/>
      <c r="D23" s="92"/>
      <c r="E23" s="92" t="s">
        <v>283</v>
      </c>
      <c r="F23" s="92" t="s">
        <v>283</v>
      </c>
      <c r="G23" s="92" t="s">
        <v>283</v>
      </c>
      <c r="H23" s="92"/>
      <c r="I23" s="92" t="s">
        <v>283</v>
      </c>
      <c r="J23" s="92" t="s">
        <v>283</v>
      </c>
      <c r="K23" s="92"/>
      <c r="L23" s="92" t="s">
        <v>282</v>
      </c>
      <c r="M23" s="92"/>
      <c r="N23" s="92"/>
      <c r="O23" s="92"/>
      <c r="P23" s="92"/>
      <c r="Q23" s="92"/>
      <c r="R23" s="92"/>
      <c r="S23" s="92"/>
      <c r="T23" s="92" t="s">
        <v>282</v>
      </c>
      <c r="U23" s="92"/>
      <c r="V23" s="92"/>
      <c r="W23" s="92"/>
      <c r="X23" s="92"/>
      <c r="Y23" s="92"/>
      <c r="Z23" s="92"/>
      <c r="AA23" s="92"/>
      <c r="AB23" s="92" t="s">
        <v>282</v>
      </c>
      <c r="AC23" s="92"/>
      <c r="AD23" s="92"/>
    </row>
    <row r="24" spans="1:30" x14ac:dyDescent="0.3">
      <c r="B24" s="92" t="s">
        <v>22</v>
      </c>
      <c r="C24" s="92" t="s">
        <v>282</v>
      </c>
      <c r="D24" s="92" t="s">
        <v>282</v>
      </c>
      <c r="E24" s="92"/>
      <c r="F24" s="92"/>
      <c r="G24" s="92"/>
      <c r="H24" s="92" t="s">
        <v>283</v>
      </c>
      <c r="I24" s="92" t="s">
        <v>283</v>
      </c>
      <c r="J24" s="92" t="s">
        <v>283</v>
      </c>
      <c r="K24" s="92"/>
      <c r="L24" s="92" t="s">
        <v>283</v>
      </c>
      <c r="M24" s="92" t="s">
        <v>283</v>
      </c>
      <c r="N24" s="92"/>
      <c r="O24" s="92" t="s">
        <v>282</v>
      </c>
      <c r="P24" s="92"/>
      <c r="Q24" s="92" t="s">
        <v>282</v>
      </c>
      <c r="R24" s="92" t="s">
        <v>282</v>
      </c>
      <c r="S24" s="92" t="s">
        <v>283</v>
      </c>
      <c r="T24" s="92"/>
      <c r="U24" s="92" t="s">
        <v>282</v>
      </c>
      <c r="V24" s="92" t="s">
        <v>283</v>
      </c>
      <c r="W24" s="92" t="s">
        <v>282</v>
      </c>
      <c r="X24" s="92"/>
      <c r="Y24" s="92"/>
      <c r="Z24" s="92"/>
      <c r="AA24" s="92"/>
      <c r="AB24" s="92"/>
      <c r="AC24" s="92"/>
      <c r="AD24" s="92" t="s">
        <v>283</v>
      </c>
    </row>
    <row r="25" spans="1:30" x14ac:dyDescent="0.3">
      <c r="B25" s="92" t="s">
        <v>39</v>
      </c>
      <c r="C25" s="92"/>
      <c r="D25" s="92"/>
      <c r="E25" s="92"/>
      <c r="F25" s="92"/>
      <c r="G25" s="92"/>
      <c r="H25" s="92"/>
      <c r="I25" s="92"/>
      <c r="J25" s="92"/>
      <c r="K25" s="92"/>
      <c r="L25" s="92"/>
      <c r="M25" s="92"/>
      <c r="N25" s="92"/>
      <c r="O25" s="92" t="s">
        <v>282</v>
      </c>
      <c r="P25" s="92"/>
      <c r="Q25" s="92"/>
      <c r="R25" s="92" t="s">
        <v>283</v>
      </c>
      <c r="S25" s="92"/>
      <c r="T25" s="92" t="s">
        <v>283</v>
      </c>
      <c r="U25" s="92"/>
      <c r="V25" s="92"/>
      <c r="W25" s="92"/>
      <c r="X25" s="92"/>
      <c r="Y25" s="92"/>
      <c r="Z25" s="92"/>
      <c r="AA25" s="92"/>
      <c r="AB25" s="92"/>
      <c r="AC25" s="92"/>
      <c r="AD25" s="92"/>
    </row>
    <row r="26" spans="1:30" x14ac:dyDescent="0.3">
      <c r="B26" s="92" t="s">
        <v>292</v>
      </c>
      <c r="C26" s="92" t="s">
        <v>283</v>
      </c>
      <c r="D26" s="92"/>
      <c r="E26" s="92"/>
      <c r="F26" s="92"/>
      <c r="G26" s="92"/>
      <c r="H26" s="92"/>
      <c r="I26" s="92"/>
      <c r="J26" s="92"/>
      <c r="K26" s="92"/>
      <c r="L26" s="92"/>
      <c r="M26" s="92"/>
      <c r="N26" s="92"/>
      <c r="O26" s="92"/>
      <c r="P26" s="92"/>
      <c r="Q26" s="92" t="s">
        <v>282</v>
      </c>
      <c r="R26" s="92" t="s">
        <v>282</v>
      </c>
      <c r="S26" s="92"/>
      <c r="T26" s="92"/>
      <c r="U26" s="92"/>
      <c r="V26" s="92"/>
      <c r="W26" s="92"/>
      <c r="X26" s="92"/>
      <c r="Y26" s="92" t="s">
        <v>283</v>
      </c>
      <c r="Z26" s="92" t="s">
        <v>282</v>
      </c>
      <c r="AA26" s="92"/>
      <c r="AB26" s="92"/>
      <c r="AC26" s="92"/>
      <c r="AD26" s="92"/>
    </row>
    <row r="27" spans="1:30" x14ac:dyDescent="0.3">
      <c r="B27" s="92" t="s">
        <v>291</v>
      </c>
      <c r="C27" s="92" t="s">
        <v>283</v>
      </c>
      <c r="D27" s="92"/>
      <c r="E27" s="92"/>
      <c r="F27" s="92"/>
      <c r="G27" s="92"/>
      <c r="H27" s="92"/>
      <c r="I27" s="92"/>
      <c r="J27" s="92"/>
      <c r="K27" s="92"/>
      <c r="L27" s="92"/>
      <c r="M27" s="92"/>
      <c r="N27" s="92" t="s">
        <v>282</v>
      </c>
      <c r="O27" s="92" t="s">
        <v>283</v>
      </c>
      <c r="P27" s="92"/>
      <c r="Q27" s="92" t="s">
        <v>283</v>
      </c>
      <c r="R27" s="92" t="s">
        <v>283</v>
      </c>
      <c r="S27" s="92" t="s">
        <v>282</v>
      </c>
      <c r="T27" s="92" t="s">
        <v>282</v>
      </c>
      <c r="U27" s="92"/>
      <c r="V27" s="92"/>
      <c r="W27" s="92"/>
      <c r="X27" s="92"/>
      <c r="Y27" s="92"/>
      <c r="Z27" s="92"/>
      <c r="AA27" s="92"/>
      <c r="AB27" s="92"/>
      <c r="AC27" s="92"/>
      <c r="AD27" s="92"/>
    </row>
    <row r="28" spans="1:30" x14ac:dyDescent="0.3">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row>
    <row r="29" spans="1:30" x14ac:dyDescent="0.3">
      <c r="B29" s="90"/>
      <c r="C29" s="90" t="s">
        <v>284</v>
      </c>
      <c r="D29" s="92"/>
      <c r="E29" s="90" t="s">
        <v>281</v>
      </c>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row>
    <row r="30" spans="1:30" x14ac:dyDescent="0.3">
      <c r="B30" s="90"/>
      <c r="C30" s="90"/>
      <c r="D30" s="92"/>
      <c r="E30" s="90"/>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row>
    <row r="31" spans="1:30" x14ac:dyDescent="0.3">
      <c r="A31" s="37" t="s">
        <v>43</v>
      </c>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row>
    <row r="32" spans="1:30" x14ac:dyDescent="0.3">
      <c r="B32" s="92"/>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row>
    <row r="33" spans="2:30" x14ac:dyDescent="0.3">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row>
  </sheetData>
  <sheetProtection password="930B" sheet="1" objects="1" scenarios="1"/>
  <sortState columnSort="1" ref="D2:S17">
    <sortCondition ref="D2:S2"/>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4:AB25"/>
  <sheetViews>
    <sheetView topLeftCell="B1" zoomScale="90" zoomScaleNormal="90" workbookViewId="0">
      <selection activeCell="S34" sqref="S34"/>
    </sheetView>
  </sheetViews>
  <sheetFormatPr defaultRowHeight="14.4" x14ac:dyDescent="0.3"/>
  <cols>
    <col min="3" max="3" width="25.109375" style="18" customWidth="1"/>
    <col min="4" max="4" width="12.109375" style="4" customWidth="1"/>
    <col min="5" max="5" width="8.88671875" style="3"/>
    <col min="6" max="6" width="11.6640625" style="3" customWidth="1"/>
    <col min="7" max="7" width="8.88671875" style="3"/>
    <col min="8" max="8" width="8.5546875" style="3" customWidth="1"/>
    <col min="9" max="9" width="8.88671875" style="3"/>
    <col min="10" max="10" width="8.33203125" style="15" customWidth="1"/>
    <col min="11" max="11" width="15.44140625" style="15" customWidth="1"/>
    <col min="12" max="12" width="11.33203125" style="15" customWidth="1"/>
    <col min="13" max="13" width="8.88671875" style="15"/>
    <col min="14" max="14" width="12.44140625" style="15" customWidth="1"/>
    <col min="15" max="15" width="10.21875" style="15" customWidth="1"/>
    <col min="16" max="16" width="12.77734375" style="3" customWidth="1"/>
    <col min="17" max="17" width="12.5546875" style="4" customWidth="1"/>
    <col min="18" max="18" width="12.33203125" style="4" customWidth="1"/>
    <col min="19" max="19" width="13.109375" style="4" customWidth="1"/>
    <col min="20" max="20" width="12.88671875" customWidth="1"/>
  </cols>
  <sheetData>
    <row r="4" spans="2:28" ht="43.2" x14ac:dyDescent="0.3">
      <c r="B4" s="8" t="s">
        <v>285</v>
      </c>
      <c r="C4" s="17" t="s">
        <v>45</v>
      </c>
      <c r="D4" s="19" t="s">
        <v>46</v>
      </c>
      <c r="E4" s="16" t="s">
        <v>52</v>
      </c>
      <c r="F4" s="16" t="s">
        <v>47</v>
      </c>
      <c r="G4" s="16" t="s">
        <v>106</v>
      </c>
      <c r="H4" s="16" t="s">
        <v>107</v>
      </c>
      <c r="I4" s="12" t="s">
        <v>95</v>
      </c>
      <c r="J4" s="21" t="s">
        <v>105</v>
      </c>
      <c r="K4" s="21" t="s">
        <v>108</v>
      </c>
      <c r="L4" s="21" t="s">
        <v>109</v>
      </c>
      <c r="M4" s="21" t="s">
        <v>96</v>
      </c>
      <c r="N4" s="22" t="s">
        <v>103</v>
      </c>
      <c r="O4" s="22" t="s">
        <v>104</v>
      </c>
      <c r="P4" s="23" t="s">
        <v>194</v>
      </c>
      <c r="Q4" s="12" t="s">
        <v>290</v>
      </c>
      <c r="R4" s="12" t="s">
        <v>288</v>
      </c>
      <c r="S4" s="12" t="s">
        <v>289</v>
      </c>
      <c r="T4" s="28" t="s">
        <v>293</v>
      </c>
      <c r="U4" s="7"/>
      <c r="V4" s="5"/>
      <c r="W4" s="5"/>
      <c r="X4" s="5"/>
      <c r="Y4" s="5"/>
      <c r="Z4" s="5"/>
      <c r="AA4" s="5"/>
      <c r="AB4" s="5"/>
    </row>
    <row r="5" spans="2:28" x14ac:dyDescent="0.3">
      <c r="B5" s="11">
        <v>1</v>
      </c>
      <c r="C5" s="95" t="s">
        <v>331</v>
      </c>
      <c r="D5" s="76">
        <f>VLOOKUP($C$5,'Chemical data'!$B$2:$O$68,2,FALSE)</f>
        <v>0</v>
      </c>
      <c r="E5" s="76">
        <f>VLOOKUP($C$5,'Chemical data'!$B$2:$O$68,3,FALSE)</f>
        <v>0</v>
      </c>
      <c r="F5" s="76">
        <f>VLOOKUP($C$5,'Chemical data'!$B$2:$O$68,4,FALSE)</f>
        <v>0</v>
      </c>
      <c r="G5" s="76">
        <f>VLOOKUP($C$5,'Chemical data'!$B$2:$O$68,5,FALSE)</f>
        <v>0</v>
      </c>
      <c r="H5" s="76">
        <f>VLOOKUP($C$5,'Chemical data'!$B$2:$O$68,6,FALSE)</f>
        <v>0</v>
      </c>
      <c r="I5" s="77">
        <f>VLOOKUP($C$5,'Chemical data'!$B$2:$O$68,7,FALSE)</f>
        <v>0</v>
      </c>
      <c r="J5" s="76">
        <f>VLOOKUP($C$5,'Chemical data'!$B$2:$O$68,8,FALSE)</f>
        <v>0</v>
      </c>
      <c r="K5" s="76">
        <f>VLOOKUP($C$5,'Chemical data'!$B$2:$O$68,9,FALSE)</f>
        <v>0</v>
      </c>
      <c r="L5" s="76">
        <f>VLOOKUP($C$5,'Chemical data'!$B$2:$O$68,10,FALSE)</f>
        <v>0</v>
      </c>
      <c r="M5" s="78">
        <f>VLOOKUP($C$5,'Chemical data'!$B$2:$O$68,11,FALSE)</f>
        <v>0</v>
      </c>
      <c r="N5" s="76">
        <f>VLOOKUP($C$5,'Chemical data'!$B$2:$O$68,12,FALSE)</f>
        <v>0</v>
      </c>
      <c r="O5" s="76">
        <f>VLOOKUP($C$5,'Chemical data'!$B$2:$O$68,13,FALSE)</f>
        <v>0</v>
      </c>
      <c r="P5" s="79">
        <f>VLOOKUP($C$5,'Chemical data'!$B$2:$O$68,14,FALSE)</f>
        <v>0</v>
      </c>
      <c r="Q5" s="25">
        <f>(I5+R5+S5)*T5</f>
        <v>0</v>
      </c>
      <c r="R5" s="26" t="str">
        <f>IF(F5="S",1,(IF(F5="D",2,(IF(F5="F",3,(IF(F5="G",4,"0")))))))</f>
        <v>0</v>
      </c>
      <c r="S5" s="26">
        <f>IF(P5="F",1,(IF(P5="R",1,(IF(P5=0,0)))))</f>
        <v>0</v>
      </c>
      <c r="T5" s="30">
        <v>1</v>
      </c>
    </row>
    <row r="6" spans="2:28" x14ac:dyDescent="0.3">
      <c r="B6" s="11">
        <v>2</v>
      </c>
      <c r="C6" s="95" t="s">
        <v>331</v>
      </c>
      <c r="D6" s="76">
        <f>VLOOKUP(C6,'Chemical data'!$B$2:$O$68,2,FALSE)</f>
        <v>0</v>
      </c>
      <c r="E6" s="76">
        <f>VLOOKUP(C6,'Chemical data'!$B$2:$O$68,3,FALSE)</f>
        <v>0</v>
      </c>
      <c r="F6" s="76">
        <f>VLOOKUP(C6,'Chemical data'!$B$2:$O$68,4,FALSE)</f>
        <v>0</v>
      </c>
      <c r="G6" s="76">
        <f>VLOOKUP(C6,'Chemical data'!$B$2:$O$68,5,FALSE)</f>
        <v>0</v>
      </c>
      <c r="H6" s="76">
        <f>VLOOKUP(C6,'Chemical data'!$B$2:$O$68,6,FALSE)</f>
        <v>0</v>
      </c>
      <c r="I6" s="77">
        <f>VLOOKUP(C6,'Chemical data'!$B$2:$O$68,7,FALSE)</f>
        <v>0</v>
      </c>
      <c r="J6" s="76">
        <f>VLOOKUP(C6,'Chemical data'!$B$2:$O$68,8,FALSE)</f>
        <v>0</v>
      </c>
      <c r="K6" s="76">
        <f>VLOOKUP(C6,'Chemical data'!$B$2:$O$68,9,FALSE)</f>
        <v>0</v>
      </c>
      <c r="L6" s="76">
        <f>VLOOKUP(C6,'Chemical data'!$B$2:$O$68,10,FALSE)</f>
        <v>0</v>
      </c>
      <c r="M6" s="78">
        <f>VLOOKUP(C6,'Chemical data'!$B$2:$O$68,11,FALSE)</f>
        <v>0</v>
      </c>
      <c r="N6" s="76">
        <f>VLOOKUP(C6,'Chemical data'!$B$2:$O$68,12,FALSE)</f>
        <v>0</v>
      </c>
      <c r="O6" s="76">
        <f>VLOOKUP(C6,'Chemical data'!$B$2:$O$68,13,FALSE)</f>
        <v>0</v>
      </c>
      <c r="P6" s="79">
        <f>VLOOKUP(C6,'Chemical data'!$B$2:$O$68,14,FALSE)</f>
        <v>0</v>
      </c>
      <c r="Q6" s="25">
        <f t="shared" ref="Q6:Q24" si="0">(I6+R6+S6)*T6</f>
        <v>0</v>
      </c>
      <c r="R6" s="26" t="str">
        <f t="shared" ref="R6:R24" si="1">IF(F6="S",1,(IF(F6="D",2,(IF(F6="F",3,(IF(F6="G",4,"0")))))))</f>
        <v>0</v>
      </c>
      <c r="S6" s="26">
        <f t="shared" ref="S6:S24" si="2">IF(P6="F",1,(IF(P6="R",1,(IF(P6=0,0)))))</f>
        <v>0</v>
      </c>
      <c r="T6" s="30">
        <v>1</v>
      </c>
    </row>
    <row r="7" spans="2:28" x14ac:dyDescent="0.3">
      <c r="B7" s="11">
        <v>3</v>
      </c>
      <c r="C7" s="95" t="s">
        <v>331</v>
      </c>
      <c r="D7" s="76">
        <f>VLOOKUP(C7,'Chemical data'!$B$2:$O$68,2,FALSE)</f>
        <v>0</v>
      </c>
      <c r="E7" s="76">
        <f>VLOOKUP(C7,'Chemical data'!$B$2:$O$68,3,FALSE)</f>
        <v>0</v>
      </c>
      <c r="F7" s="76">
        <f>VLOOKUP(C7,'Chemical data'!$B$2:$O$68,4,FALSE)</f>
        <v>0</v>
      </c>
      <c r="G7" s="76">
        <f>VLOOKUP(C7,'Chemical data'!$B$2:$O$68,5,FALSE)</f>
        <v>0</v>
      </c>
      <c r="H7" s="76">
        <f>VLOOKUP(C7,'Chemical data'!$B$2:$O$68,6,FALSE)</f>
        <v>0</v>
      </c>
      <c r="I7" s="77">
        <f>VLOOKUP(C7,'Chemical data'!$B$2:$O$68,7,FALSE)</f>
        <v>0</v>
      </c>
      <c r="J7" s="76">
        <f>VLOOKUP(C7,'Chemical data'!$B$2:$O$68,8,FALSE)</f>
        <v>0</v>
      </c>
      <c r="K7" s="76">
        <f>VLOOKUP(C7,'Chemical data'!$B$2:$O$68,9,FALSE)</f>
        <v>0</v>
      </c>
      <c r="L7" s="76">
        <f>VLOOKUP(C7,'Chemical data'!$B$2:$O$68,10,FALSE)</f>
        <v>0</v>
      </c>
      <c r="M7" s="78">
        <f>VLOOKUP(C7,'Chemical data'!$B$2:$O$68,11,FALSE)</f>
        <v>0</v>
      </c>
      <c r="N7" s="76">
        <f>VLOOKUP(C7,'Chemical data'!$B$2:$O$68,12,FALSE)</f>
        <v>0</v>
      </c>
      <c r="O7" s="76">
        <f>VLOOKUP(C7,'Chemical data'!$B$2:$O$68,13,FALSE)</f>
        <v>0</v>
      </c>
      <c r="P7" s="79">
        <f>VLOOKUP(C7,'Chemical data'!$B$2:$O$68,14,FALSE)</f>
        <v>0</v>
      </c>
      <c r="Q7" s="25">
        <f t="shared" si="0"/>
        <v>0</v>
      </c>
      <c r="R7" s="26" t="str">
        <f t="shared" si="1"/>
        <v>0</v>
      </c>
      <c r="S7" s="26">
        <f t="shared" si="2"/>
        <v>0</v>
      </c>
      <c r="T7" s="30">
        <v>1</v>
      </c>
    </row>
    <row r="8" spans="2:28" x14ac:dyDescent="0.3">
      <c r="B8" s="11">
        <v>4</v>
      </c>
      <c r="C8" s="95" t="s">
        <v>331</v>
      </c>
      <c r="D8" s="76">
        <f>VLOOKUP(C8,'Chemical data'!$B$2:$O$68,2,FALSE)</f>
        <v>0</v>
      </c>
      <c r="E8" s="76">
        <f>VLOOKUP(C8,'Chemical data'!$B$2:$O$68,3,FALSE)</f>
        <v>0</v>
      </c>
      <c r="F8" s="76">
        <f>VLOOKUP(C8,'Chemical data'!$B$2:$O$68,4,FALSE)</f>
        <v>0</v>
      </c>
      <c r="G8" s="76">
        <f>VLOOKUP(C8,'Chemical data'!$B$2:$O$68,5,FALSE)</f>
        <v>0</v>
      </c>
      <c r="H8" s="76">
        <f>VLOOKUP(C8,'Chemical data'!$B$2:$O$68,6,FALSE)</f>
        <v>0</v>
      </c>
      <c r="I8" s="77">
        <f>VLOOKUP(C8,'Chemical data'!$B$2:$O$68,7,FALSE)</f>
        <v>0</v>
      </c>
      <c r="J8" s="76">
        <f>VLOOKUP(C8,'Chemical data'!$B$2:$O$68,8,FALSE)</f>
        <v>0</v>
      </c>
      <c r="K8" s="76">
        <f>VLOOKUP(C8,'Chemical data'!$B$2:$O$68,9,FALSE)</f>
        <v>0</v>
      </c>
      <c r="L8" s="76">
        <f>VLOOKUP(C8,'Chemical data'!$B$2:$O$68,10,FALSE)</f>
        <v>0</v>
      </c>
      <c r="M8" s="78">
        <f>VLOOKUP(C8,'Chemical data'!$B$2:$O$68,11,FALSE)</f>
        <v>0</v>
      </c>
      <c r="N8" s="76">
        <f>VLOOKUP(C8,'Chemical data'!$B$2:$O$68,12,FALSE)</f>
        <v>0</v>
      </c>
      <c r="O8" s="76">
        <f>VLOOKUP(C8,'Chemical data'!$B$2:$O$68,13,FALSE)</f>
        <v>0</v>
      </c>
      <c r="P8" s="79">
        <f>VLOOKUP(C8,'Chemical data'!$B$2:$O$68,14,FALSE)</f>
        <v>0</v>
      </c>
      <c r="Q8" s="25">
        <f t="shared" si="0"/>
        <v>0</v>
      </c>
      <c r="R8" s="26" t="str">
        <f t="shared" si="1"/>
        <v>0</v>
      </c>
      <c r="S8" s="26">
        <f t="shared" si="2"/>
        <v>0</v>
      </c>
      <c r="T8" s="30">
        <v>1</v>
      </c>
    </row>
    <row r="9" spans="2:28" x14ac:dyDescent="0.3">
      <c r="B9" s="11">
        <v>5</v>
      </c>
      <c r="C9" s="95" t="s">
        <v>331</v>
      </c>
      <c r="D9" s="76">
        <f>VLOOKUP(C9,'Chemical data'!$B$2:$O$68,2,FALSE)</f>
        <v>0</v>
      </c>
      <c r="E9" s="76">
        <f>VLOOKUP(C9,'Chemical data'!$B$2:$O$68,3,FALSE)</f>
        <v>0</v>
      </c>
      <c r="F9" s="76">
        <f>VLOOKUP(C9,'Chemical data'!$B$2:$O$68,4,FALSE)</f>
        <v>0</v>
      </c>
      <c r="G9" s="76">
        <f>VLOOKUP(C9,'Chemical data'!$B$2:$O$68,5,FALSE)</f>
        <v>0</v>
      </c>
      <c r="H9" s="76">
        <f>VLOOKUP(C9,'Chemical data'!$B$2:$O$68,6,FALSE)</f>
        <v>0</v>
      </c>
      <c r="I9" s="77">
        <f>VLOOKUP(C9,'Chemical data'!$B$2:$O$68,7,FALSE)</f>
        <v>0</v>
      </c>
      <c r="J9" s="76">
        <f>VLOOKUP(C9,'Chemical data'!$B$2:$O$68,8,FALSE)</f>
        <v>0</v>
      </c>
      <c r="K9" s="76">
        <f>VLOOKUP(C9,'Chemical data'!$B$2:$O$68,9,FALSE)</f>
        <v>0</v>
      </c>
      <c r="L9" s="76">
        <f>VLOOKUP(C9,'Chemical data'!$B$2:$O$68,10,FALSE)</f>
        <v>0</v>
      </c>
      <c r="M9" s="78">
        <f>VLOOKUP(C9,'Chemical data'!$B$2:$O$68,11,FALSE)</f>
        <v>0</v>
      </c>
      <c r="N9" s="76">
        <f>VLOOKUP(C9,'Chemical data'!$B$2:$O$68,12,FALSE)</f>
        <v>0</v>
      </c>
      <c r="O9" s="76">
        <f>VLOOKUP(C9,'Chemical data'!$B$2:$O$68,13,FALSE)</f>
        <v>0</v>
      </c>
      <c r="P9" s="79">
        <f>VLOOKUP(C9,'Chemical data'!$B$2:$O$68,14,FALSE)</f>
        <v>0</v>
      </c>
      <c r="Q9" s="25">
        <f t="shared" si="0"/>
        <v>0</v>
      </c>
      <c r="R9" s="26" t="str">
        <f t="shared" si="1"/>
        <v>0</v>
      </c>
      <c r="S9" s="26">
        <f t="shared" si="2"/>
        <v>0</v>
      </c>
      <c r="T9" s="30">
        <v>1</v>
      </c>
    </row>
    <row r="10" spans="2:28" x14ac:dyDescent="0.3">
      <c r="B10" s="11">
        <v>6</v>
      </c>
      <c r="C10" s="95" t="s">
        <v>331</v>
      </c>
      <c r="D10" s="76">
        <f>VLOOKUP(C10,'Chemical data'!$B$2:$O$68,2,FALSE)</f>
        <v>0</v>
      </c>
      <c r="E10" s="76">
        <f>VLOOKUP(C10,'Chemical data'!$B$2:$O$68,3,FALSE)</f>
        <v>0</v>
      </c>
      <c r="F10" s="76">
        <f>VLOOKUP(C10,'Chemical data'!$B$2:$O$68,4,FALSE)</f>
        <v>0</v>
      </c>
      <c r="G10" s="76">
        <f>VLOOKUP(C10,'Chemical data'!$B$2:$O$68,5,FALSE)</f>
        <v>0</v>
      </c>
      <c r="H10" s="76">
        <f>VLOOKUP(C10,'Chemical data'!$B$2:$O$68,6,FALSE)</f>
        <v>0</v>
      </c>
      <c r="I10" s="77">
        <f>VLOOKUP(C10,'Chemical data'!$B$2:$O$68,7,FALSE)</f>
        <v>0</v>
      </c>
      <c r="J10" s="76">
        <f>VLOOKUP(C10,'Chemical data'!$B$2:$O$68,8,FALSE)</f>
        <v>0</v>
      </c>
      <c r="K10" s="76">
        <f>VLOOKUP(C10,'Chemical data'!$B$2:$O$68,9,FALSE)</f>
        <v>0</v>
      </c>
      <c r="L10" s="76">
        <f>VLOOKUP(C10,'Chemical data'!$B$2:$O$68,10,FALSE)</f>
        <v>0</v>
      </c>
      <c r="M10" s="78">
        <f>VLOOKUP(C10,'Chemical data'!$B$2:$O$68,11,FALSE)</f>
        <v>0</v>
      </c>
      <c r="N10" s="76">
        <f>VLOOKUP(C10,'Chemical data'!$B$2:$O$68,12,FALSE)</f>
        <v>0</v>
      </c>
      <c r="O10" s="76">
        <f>VLOOKUP(C10,'Chemical data'!$B$2:$O$68,13,FALSE)</f>
        <v>0</v>
      </c>
      <c r="P10" s="79">
        <f>VLOOKUP(C10,'Chemical data'!$B$2:$O$68,14,FALSE)</f>
        <v>0</v>
      </c>
      <c r="Q10" s="25">
        <f t="shared" si="0"/>
        <v>0</v>
      </c>
      <c r="R10" s="26" t="str">
        <f t="shared" si="1"/>
        <v>0</v>
      </c>
      <c r="S10" s="26">
        <f t="shared" si="2"/>
        <v>0</v>
      </c>
      <c r="T10" s="30">
        <v>1</v>
      </c>
    </row>
    <row r="11" spans="2:28" x14ac:dyDescent="0.3">
      <c r="B11" s="11">
        <v>7</v>
      </c>
      <c r="C11" s="95" t="s">
        <v>331</v>
      </c>
      <c r="D11" s="76">
        <f>VLOOKUP(C11,'Chemical data'!$B$2:$O$68,2,FALSE)</f>
        <v>0</v>
      </c>
      <c r="E11" s="76">
        <f>VLOOKUP(C11,'Chemical data'!$B$2:$O$68,3,FALSE)</f>
        <v>0</v>
      </c>
      <c r="F11" s="76">
        <f>VLOOKUP(C11,'Chemical data'!$B$2:$O$68,4,FALSE)</f>
        <v>0</v>
      </c>
      <c r="G11" s="76">
        <f>VLOOKUP(C11,'Chemical data'!$B$2:$O$68,5,FALSE)</f>
        <v>0</v>
      </c>
      <c r="H11" s="76">
        <f>VLOOKUP(C11,'Chemical data'!$B$2:$O$68,6,FALSE)</f>
        <v>0</v>
      </c>
      <c r="I11" s="77">
        <f>VLOOKUP(C11,'Chemical data'!$B$2:$O$68,7,FALSE)</f>
        <v>0</v>
      </c>
      <c r="J11" s="76">
        <f>VLOOKUP(C11,'Chemical data'!$B$2:$O$68,8,FALSE)</f>
        <v>0</v>
      </c>
      <c r="K11" s="76">
        <f>VLOOKUP(C11,'Chemical data'!$B$2:$O$68,9,FALSE)</f>
        <v>0</v>
      </c>
      <c r="L11" s="76">
        <f>VLOOKUP(C11,'Chemical data'!$B$2:$O$68,10,FALSE)</f>
        <v>0</v>
      </c>
      <c r="M11" s="78">
        <f>VLOOKUP(C11,'Chemical data'!$B$2:$O$68,11,FALSE)</f>
        <v>0</v>
      </c>
      <c r="N11" s="76">
        <f>VLOOKUP(C11,'Chemical data'!$B$2:$O$68,12,FALSE)</f>
        <v>0</v>
      </c>
      <c r="O11" s="76">
        <f>VLOOKUP(C11,'Chemical data'!$B$2:$O$68,13,FALSE)</f>
        <v>0</v>
      </c>
      <c r="P11" s="79">
        <f>VLOOKUP(C11,'Chemical data'!$B$2:$O$68,14,FALSE)</f>
        <v>0</v>
      </c>
      <c r="Q11" s="25">
        <f>(I11+R11+S11)*T11</f>
        <v>0</v>
      </c>
      <c r="R11" s="26" t="str">
        <f t="shared" si="1"/>
        <v>0</v>
      </c>
      <c r="S11" s="26">
        <f t="shared" si="2"/>
        <v>0</v>
      </c>
      <c r="T11" s="30">
        <v>1</v>
      </c>
    </row>
    <row r="12" spans="2:28" x14ac:dyDescent="0.3">
      <c r="B12" s="11">
        <v>8</v>
      </c>
      <c r="C12" s="95" t="s">
        <v>331</v>
      </c>
      <c r="D12" s="76">
        <f>VLOOKUP(C12,'Chemical data'!$B$2:$O$68,2,FALSE)</f>
        <v>0</v>
      </c>
      <c r="E12" s="76">
        <f>VLOOKUP(C12,'Chemical data'!$B$2:$O$68,3,FALSE)</f>
        <v>0</v>
      </c>
      <c r="F12" s="76">
        <f>VLOOKUP(C12,'Chemical data'!$B$2:$O$68,4,FALSE)</f>
        <v>0</v>
      </c>
      <c r="G12" s="76">
        <f>VLOOKUP(C12,'Chemical data'!$B$2:$O$68,5,FALSE)</f>
        <v>0</v>
      </c>
      <c r="H12" s="76">
        <f>VLOOKUP(C12,'Chemical data'!$B$2:$O$68,6,FALSE)</f>
        <v>0</v>
      </c>
      <c r="I12" s="77">
        <f>VLOOKUP(C12,'Chemical data'!$B$2:$O$68,7,FALSE)</f>
        <v>0</v>
      </c>
      <c r="J12" s="76">
        <f>VLOOKUP(C12,'Chemical data'!$B$2:$O$68,8,FALSE)</f>
        <v>0</v>
      </c>
      <c r="K12" s="76">
        <f>VLOOKUP(C12,'Chemical data'!$B$2:$O$68,9,FALSE)</f>
        <v>0</v>
      </c>
      <c r="L12" s="76">
        <f>VLOOKUP(C12,'Chemical data'!$B$2:$O$68,10,FALSE)</f>
        <v>0</v>
      </c>
      <c r="M12" s="78">
        <f>VLOOKUP(C12,'Chemical data'!$B$2:$O$68,11,FALSE)</f>
        <v>0</v>
      </c>
      <c r="N12" s="76">
        <f>VLOOKUP(C12,'Chemical data'!$B$2:$O$68,12,FALSE)</f>
        <v>0</v>
      </c>
      <c r="O12" s="76">
        <f>VLOOKUP(C12,'Chemical data'!$B$2:$O$68,13,FALSE)</f>
        <v>0</v>
      </c>
      <c r="P12" s="79">
        <f>VLOOKUP(C12,'Chemical data'!$B$2:$O$68,14,FALSE)</f>
        <v>0</v>
      </c>
      <c r="Q12" s="25">
        <f t="shared" si="0"/>
        <v>0</v>
      </c>
      <c r="R12" s="26" t="str">
        <f t="shared" si="1"/>
        <v>0</v>
      </c>
      <c r="S12" s="26">
        <f t="shared" si="2"/>
        <v>0</v>
      </c>
      <c r="T12" s="30">
        <v>1</v>
      </c>
    </row>
    <row r="13" spans="2:28" ht="18.600000000000001" customHeight="1" x14ac:dyDescent="0.3">
      <c r="B13" s="11">
        <v>9</v>
      </c>
      <c r="C13" s="95" t="s">
        <v>331</v>
      </c>
      <c r="D13" s="76">
        <f>VLOOKUP(C13,'Chemical data'!$B$2:$O$68,2,FALSE)</f>
        <v>0</v>
      </c>
      <c r="E13" s="76">
        <f>VLOOKUP(C13,'Chemical data'!$B$2:$O$68,3,FALSE)</f>
        <v>0</v>
      </c>
      <c r="F13" s="76">
        <f>VLOOKUP(C13,'Chemical data'!$B$2:$O$68,4,FALSE)</f>
        <v>0</v>
      </c>
      <c r="G13" s="76">
        <f>VLOOKUP(C13,'Chemical data'!$B$2:$O$68,5,FALSE)</f>
        <v>0</v>
      </c>
      <c r="H13" s="76">
        <f>VLOOKUP(C13,'Chemical data'!$B$2:$O$68,6,FALSE)</f>
        <v>0</v>
      </c>
      <c r="I13" s="77">
        <f>VLOOKUP(C13,'Chemical data'!$B$2:$O$68,7,FALSE)</f>
        <v>0</v>
      </c>
      <c r="J13" s="76">
        <f>VLOOKUP(C13,'Chemical data'!$B$2:$O$68,8,FALSE)</f>
        <v>0</v>
      </c>
      <c r="K13" s="76">
        <f>VLOOKUP(C13,'Chemical data'!$B$2:$O$68,9,FALSE)</f>
        <v>0</v>
      </c>
      <c r="L13" s="76">
        <f>VLOOKUP(C13,'Chemical data'!$B$2:$O$68,10,FALSE)</f>
        <v>0</v>
      </c>
      <c r="M13" s="78">
        <f>VLOOKUP(C13,'Chemical data'!$B$2:$O$68,11,FALSE)</f>
        <v>0</v>
      </c>
      <c r="N13" s="76">
        <f>VLOOKUP(C13,'Chemical data'!$B$2:$O$68,12,FALSE)</f>
        <v>0</v>
      </c>
      <c r="O13" s="76">
        <f>VLOOKUP(C13,'Chemical data'!$B$2:$O$68,13,FALSE)</f>
        <v>0</v>
      </c>
      <c r="P13" s="79">
        <f>VLOOKUP(C13,'Chemical data'!$B$2:$O$68,14,FALSE)</f>
        <v>0</v>
      </c>
      <c r="Q13" s="25">
        <f t="shared" si="0"/>
        <v>0</v>
      </c>
      <c r="R13" s="26" t="str">
        <f t="shared" si="1"/>
        <v>0</v>
      </c>
      <c r="S13" s="26">
        <f t="shared" si="2"/>
        <v>0</v>
      </c>
      <c r="T13" s="30">
        <v>1</v>
      </c>
    </row>
    <row r="14" spans="2:28" x14ac:dyDescent="0.3">
      <c r="B14" s="11">
        <v>10</v>
      </c>
      <c r="C14" s="95" t="s">
        <v>331</v>
      </c>
      <c r="D14" s="76">
        <f>VLOOKUP(C14,'Chemical data'!$B$2:$O$68,2,FALSE)</f>
        <v>0</v>
      </c>
      <c r="E14" s="76">
        <f>VLOOKUP(C14,'Chemical data'!$B$2:$O$68,3,FALSE)</f>
        <v>0</v>
      </c>
      <c r="F14" s="76">
        <f>VLOOKUP(C14,'Chemical data'!$B$2:$O$68,4,FALSE)</f>
        <v>0</v>
      </c>
      <c r="G14" s="76">
        <f>VLOOKUP(C14,'Chemical data'!$B$2:$O$68,5,FALSE)</f>
        <v>0</v>
      </c>
      <c r="H14" s="76">
        <f>VLOOKUP(C14,'Chemical data'!$B$2:$O$68,6,FALSE)</f>
        <v>0</v>
      </c>
      <c r="I14" s="77">
        <f>VLOOKUP(C14,'Chemical data'!$B$2:$O$68,7,FALSE)</f>
        <v>0</v>
      </c>
      <c r="J14" s="76">
        <f>VLOOKUP(C14,'Chemical data'!$B$2:$O$68,8,FALSE)</f>
        <v>0</v>
      </c>
      <c r="K14" s="76">
        <f>VLOOKUP(C14,'Chemical data'!$B$2:$O$68,9,FALSE)</f>
        <v>0</v>
      </c>
      <c r="L14" s="76">
        <f>VLOOKUP(C14,'Chemical data'!$B$2:$O$68,10,FALSE)</f>
        <v>0</v>
      </c>
      <c r="M14" s="78">
        <f>VLOOKUP(C14,'Chemical data'!$B$2:$O$68,11,FALSE)</f>
        <v>0</v>
      </c>
      <c r="N14" s="76">
        <f>VLOOKUP(C14,'Chemical data'!$B$2:$O$68,12,FALSE)</f>
        <v>0</v>
      </c>
      <c r="O14" s="76">
        <f>VLOOKUP(C14,'Chemical data'!$B$2:$O$68,13,FALSE)</f>
        <v>0</v>
      </c>
      <c r="P14" s="79">
        <f>VLOOKUP(C14,'Chemical data'!$B$2:$O$68,14,FALSE)</f>
        <v>0</v>
      </c>
      <c r="Q14" s="25">
        <f t="shared" si="0"/>
        <v>0</v>
      </c>
      <c r="R14" s="26" t="str">
        <f t="shared" si="1"/>
        <v>0</v>
      </c>
      <c r="S14" s="26">
        <f t="shared" si="2"/>
        <v>0</v>
      </c>
      <c r="T14" s="30">
        <v>1</v>
      </c>
    </row>
    <row r="15" spans="2:28" x14ac:dyDescent="0.3">
      <c r="B15" s="11">
        <v>11</v>
      </c>
      <c r="C15" s="95" t="s">
        <v>331</v>
      </c>
      <c r="D15" s="76">
        <f>VLOOKUP(C15,'Chemical data'!$B$2:$O$68,2,FALSE)</f>
        <v>0</v>
      </c>
      <c r="E15" s="76">
        <f>VLOOKUP(C15,'Chemical data'!$B$2:$O$68,3,FALSE)</f>
        <v>0</v>
      </c>
      <c r="F15" s="76">
        <f>VLOOKUP(C15,'Chemical data'!$B$2:$O$68,4,FALSE)</f>
        <v>0</v>
      </c>
      <c r="G15" s="76">
        <f>VLOOKUP(C15,'Chemical data'!$B$2:$O$68,5,FALSE)</f>
        <v>0</v>
      </c>
      <c r="H15" s="76">
        <f>VLOOKUP(C15,'Chemical data'!$B$2:$O$68,6,FALSE)</f>
        <v>0</v>
      </c>
      <c r="I15" s="77">
        <f>VLOOKUP(C15,'Chemical data'!$B$2:$O$68,7,FALSE)</f>
        <v>0</v>
      </c>
      <c r="J15" s="76">
        <f>VLOOKUP(C15,'Chemical data'!$B$2:$O$68,8,FALSE)</f>
        <v>0</v>
      </c>
      <c r="K15" s="76">
        <f>VLOOKUP(C15,'Chemical data'!$B$2:$O$68,9,FALSE)</f>
        <v>0</v>
      </c>
      <c r="L15" s="76">
        <f>VLOOKUP(C15,'Chemical data'!$B$2:$O$68,10,FALSE)</f>
        <v>0</v>
      </c>
      <c r="M15" s="78">
        <f>VLOOKUP(C15,'Chemical data'!$B$2:$O$68,11,FALSE)</f>
        <v>0</v>
      </c>
      <c r="N15" s="76">
        <f>VLOOKUP(C15,'Chemical data'!$B$2:$O$68,12,FALSE)</f>
        <v>0</v>
      </c>
      <c r="O15" s="76">
        <f>VLOOKUP(C15,'Chemical data'!$B$2:$O$68,13,FALSE)</f>
        <v>0</v>
      </c>
      <c r="P15" s="79">
        <f>VLOOKUP(C15,'Chemical data'!$B$2:$O$68,14,FALSE)</f>
        <v>0</v>
      </c>
      <c r="Q15" s="25">
        <f t="shared" si="0"/>
        <v>0</v>
      </c>
      <c r="R15" s="26" t="str">
        <f t="shared" si="1"/>
        <v>0</v>
      </c>
      <c r="S15" s="26">
        <f t="shared" si="2"/>
        <v>0</v>
      </c>
      <c r="T15" s="30">
        <v>1</v>
      </c>
    </row>
    <row r="16" spans="2:28" x14ac:dyDescent="0.3">
      <c r="B16" s="11">
        <v>12</v>
      </c>
      <c r="C16" s="95" t="s">
        <v>331</v>
      </c>
      <c r="D16" s="76">
        <f>VLOOKUP(C16,'Chemical data'!$B$2:$O$68,2,FALSE)</f>
        <v>0</v>
      </c>
      <c r="E16" s="76">
        <f>VLOOKUP(C16,'Chemical data'!$B$2:$O$68,3,FALSE)</f>
        <v>0</v>
      </c>
      <c r="F16" s="76">
        <f>VLOOKUP(C16,'Chemical data'!$B$2:$O$68,4,FALSE)</f>
        <v>0</v>
      </c>
      <c r="G16" s="76">
        <f>VLOOKUP(C16,'Chemical data'!$B$2:$O$68,5,FALSE)</f>
        <v>0</v>
      </c>
      <c r="H16" s="76">
        <f>VLOOKUP(C16,'Chemical data'!$B$2:$O$68,6,FALSE)</f>
        <v>0</v>
      </c>
      <c r="I16" s="77">
        <f>VLOOKUP(C16,'Chemical data'!$B$2:$O$68,7,FALSE)</f>
        <v>0</v>
      </c>
      <c r="J16" s="76">
        <f>VLOOKUP(C16,'Chemical data'!$B$2:$O$68,8,FALSE)</f>
        <v>0</v>
      </c>
      <c r="K16" s="76">
        <f>VLOOKUP(C16,'Chemical data'!$B$2:$O$68,9,FALSE)</f>
        <v>0</v>
      </c>
      <c r="L16" s="76">
        <f>VLOOKUP(C16,'Chemical data'!$B$2:$O$68,10,FALSE)</f>
        <v>0</v>
      </c>
      <c r="M16" s="78">
        <f>VLOOKUP(C16,'Chemical data'!$B$2:$O$68,11,FALSE)</f>
        <v>0</v>
      </c>
      <c r="N16" s="76">
        <f>VLOOKUP(C16,'Chemical data'!$B$2:$O$68,12,FALSE)</f>
        <v>0</v>
      </c>
      <c r="O16" s="76">
        <f>VLOOKUP(C16,'Chemical data'!$B$2:$O$68,13,FALSE)</f>
        <v>0</v>
      </c>
      <c r="P16" s="79">
        <f>VLOOKUP(C16,'Chemical data'!$B$2:$O$68,14,FALSE)</f>
        <v>0</v>
      </c>
      <c r="Q16" s="25">
        <f t="shared" si="0"/>
        <v>0</v>
      </c>
      <c r="R16" s="26" t="str">
        <f t="shared" si="1"/>
        <v>0</v>
      </c>
      <c r="S16" s="26">
        <f t="shared" si="2"/>
        <v>0</v>
      </c>
      <c r="T16" s="30">
        <v>1</v>
      </c>
    </row>
    <row r="17" spans="2:20" x14ac:dyDescent="0.3">
      <c r="B17" s="11">
        <v>13</v>
      </c>
      <c r="C17" s="95" t="s">
        <v>331</v>
      </c>
      <c r="D17" s="76">
        <f>VLOOKUP(C17,'Chemical data'!$B$2:$O$68,2,FALSE)</f>
        <v>0</v>
      </c>
      <c r="E17" s="76">
        <f>VLOOKUP(C17,'Chemical data'!$B$2:$O$68,3,FALSE)</f>
        <v>0</v>
      </c>
      <c r="F17" s="76">
        <f>VLOOKUP(C17,'Chemical data'!$B$2:$O$68,4,FALSE)</f>
        <v>0</v>
      </c>
      <c r="G17" s="76">
        <f>VLOOKUP(C17,'Chemical data'!$B$2:$O$68,5,FALSE)</f>
        <v>0</v>
      </c>
      <c r="H17" s="76">
        <f>VLOOKUP(C17,'Chemical data'!$B$2:$O$68,6,FALSE)</f>
        <v>0</v>
      </c>
      <c r="I17" s="77">
        <f>VLOOKUP(C17,'Chemical data'!$B$2:$O$68,7,FALSE)</f>
        <v>0</v>
      </c>
      <c r="J17" s="76">
        <f>VLOOKUP(C17,'Chemical data'!$B$2:$O$68,8,FALSE)</f>
        <v>0</v>
      </c>
      <c r="K17" s="76">
        <f>VLOOKUP(C17,'Chemical data'!$B$2:$O$68,9,FALSE)</f>
        <v>0</v>
      </c>
      <c r="L17" s="76">
        <f>VLOOKUP(C17,'Chemical data'!$B$2:$O$68,10,FALSE)</f>
        <v>0</v>
      </c>
      <c r="M17" s="78">
        <f>VLOOKUP(C17,'Chemical data'!$B$2:$O$68,11,FALSE)</f>
        <v>0</v>
      </c>
      <c r="N17" s="76">
        <f>VLOOKUP(C17,'Chemical data'!$B$2:$O$68,12,FALSE)</f>
        <v>0</v>
      </c>
      <c r="O17" s="76">
        <f>VLOOKUP(C17,'Chemical data'!$B$2:$O$68,13,FALSE)</f>
        <v>0</v>
      </c>
      <c r="P17" s="79">
        <f>VLOOKUP(C17,'Chemical data'!$B$2:$O$68,14,FALSE)</f>
        <v>0</v>
      </c>
      <c r="Q17" s="25">
        <f t="shared" si="0"/>
        <v>0</v>
      </c>
      <c r="R17" s="26" t="str">
        <f t="shared" si="1"/>
        <v>0</v>
      </c>
      <c r="S17" s="26">
        <f t="shared" si="2"/>
        <v>0</v>
      </c>
      <c r="T17" s="30">
        <v>1</v>
      </c>
    </row>
    <row r="18" spans="2:20" x14ac:dyDescent="0.3">
      <c r="B18" s="11">
        <v>14</v>
      </c>
      <c r="C18" s="95" t="s">
        <v>331</v>
      </c>
      <c r="D18" s="76">
        <f>VLOOKUP(C18,'Chemical data'!$B$2:$O$68,2,FALSE)</f>
        <v>0</v>
      </c>
      <c r="E18" s="76">
        <f>VLOOKUP(C18,'Chemical data'!$B$2:$O$68,3,FALSE)</f>
        <v>0</v>
      </c>
      <c r="F18" s="76">
        <f>VLOOKUP(C18,'Chemical data'!$B$2:$O$68,4,FALSE)</f>
        <v>0</v>
      </c>
      <c r="G18" s="76">
        <f>VLOOKUP(C18,'Chemical data'!$B$2:$O$68,5,FALSE)</f>
        <v>0</v>
      </c>
      <c r="H18" s="76">
        <f>VLOOKUP(C18,'Chemical data'!$B$2:$O$68,6,FALSE)</f>
        <v>0</v>
      </c>
      <c r="I18" s="77">
        <f>VLOOKUP(C18,'Chemical data'!$B$2:$O$68,7,FALSE)</f>
        <v>0</v>
      </c>
      <c r="J18" s="76">
        <f>VLOOKUP(C18,'Chemical data'!$B$2:$O$68,8,FALSE)</f>
        <v>0</v>
      </c>
      <c r="K18" s="76">
        <f>VLOOKUP(C18,'Chemical data'!$B$2:$O$68,9,FALSE)</f>
        <v>0</v>
      </c>
      <c r="L18" s="76">
        <f>VLOOKUP(C18,'Chemical data'!$B$2:$O$68,10,FALSE)</f>
        <v>0</v>
      </c>
      <c r="M18" s="78">
        <f>VLOOKUP(C18,'Chemical data'!$B$2:$O$68,11,FALSE)</f>
        <v>0</v>
      </c>
      <c r="N18" s="76">
        <f>VLOOKUP(C18,'Chemical data'!$B$2:$O$68,12,FALSE)</f>
        <v>0</v>
      </c>
      <c r="O18" s="76">
        <f>VLOOKUP(C18,'Chemical data'!$B$2:$O$68,13,FALSE)</f>
        <v>0</v>
      </c>
      <c r="P18" s="79">
        <f>VLOOKUP(C18,'Chemical data'!$B$2:$O$68,14,FALSE)</f>
        <v>0</v>
      </c>
      <c r="Q18" s="25">
        <f t="shared" si="0"/>
        <v>0</v>
      </c>
      <c r="R18" s="26" t="str">
        <f t="shared" si="1"/>
        <v>0</v>
      </c>
      <c r="S18" s="26">
        <f t="shared" si="2"/>
        <v>0</v>
      </c>
      <c r="T18" s="30">
        <v>1</v>
      </c>
    </row>
    <row r="19" spans="2:20" x14ac:dyDescent="0.3">
      <c r="B19" s="11">
        <v>15</v>
      </c>
      <c r="C19" s="95" t="s">
        <v>331</v>
      </c>
      <c r="D19" s="76">
        <f>VLOOKUP(C19,'Chemical data'!$B$2:$O$68,2,FALSE)</f>
        <v>0</v>
      </c>
      <c r="E19" s="76">
        <f>VLOOKUP(C19,'Chemical data'!$B$2:$O$68,3,FALSE)</f>
        <v>0</v>
      </c>
      <c r="F19" s="76">
        <f>VLOOKUP(C19,'Chemical data'!$B$2:$O$68,4,FALSE)</f>
        <v>0</v>
      </c>
      <c r="G19" s="76">
        <f>VLOOKUP(C19,'Chemical data'!$B$2:$O$68,5,FALSE)</f>
        <v>0</v>
      </c>
      <c r="H19" s="76">
        <f>VLOOKUP(C19,'Chemical data'!$B$2:$O$68,6,FALSE)</f>
        <v>0</v>
      </c>
      <c r="I19" s="77">
        <f>VLOOKUP(C19,'Chemical data'!$B$2:$O$68,7,FALSE)</f>
        <v>0</v>
      </c>
      <c r="J19" s="76">
        <f>VLOOKUP(C19,'Chemical data'!$B$2:$O$68,8,FALSE)</f>
        <v>0</v>
      </c>
      <c r="K19" s="76">
        <f>VLOOKUP(C19,'Chemical data'!$B$2:$O$68,9,FALSE)</f>
        <v>0</v>
      </c>
      <c r="L19" s="76">
        <f>VLOOKUP(C19,'Chemical data'!$B$2:$O$68,10,FALSE)</f>
        <v>0</v>
      </c>
      <c r="M19" s="78">
        <f>VLOOKUP(C19,'Chemical data'!$B$2:$O$68,11,FALSE)</f>
        <v>0</v>
      </c>
      <c r="N19" s="76">
        <f>VLOOKUP(C19,'Chemical data'!$B$2:$O$68,12,FALSE)</f>
        <v>0</v>
      </c>
      <c r="O19" s="76">
        <f>VLOOKUP(C19,'Chemical data'!$B$2:$O$68,13,FALSE)</f>
        <v>0</v>
      </c>
      <c r="P19" s="79">
        <f>VLOOKUP(C19,'Chemical data'!$B$2:$O$68,14,FALSE)</f>
        <v>0</v>
      </c>
      <c r="Q19" s="25">
        <f t="shared" si="0"/>
        <v>0</v>
      </c>
      <c r="R19" s="26" t="str">
        <f t="shared" si="1"/>
        <v>0</v>
      </c>
      <c r="S19" s="26">
        <f t="shared" si="2"/>
        <v>0</v>
      </c>
      <c r="T19" s="30">
        <v>1</v>
      </c>
    </row>
    <row r="20" spans="2:20" x14ac:dyDescent="0.3">
      <c r="B20" s="11">
        <v>16</v>
      </c>
      <c r="C20" s="95" t="s">
        <v>331</v>
      </c>
      <c r="D20" s="76">
        <f>VLOOKUP(C20,'Chemical data'!$B$2:$O$68,2,FALSE)</f>
        <v>0</v>
      </c>
      <c r="E20" s="76">
        <f>VLOOKUP(C20,'Chemical data'!$B$2:$O$68,3,FALSE)</f>
        <v>0</v>
      </c>
      <c r="F20" s="76">
        <f>VLOOKUP(C20,'Chemical data'!$B$2:$O$68,4,FALSE)</f>
        <v>0</v>
      </c>
      <c r="G20" s="76">
        <f>VLOOKUP(C20,'Chemical data'!$B$2:$O$68,5,FALSE)</f>
        <v>0</v>
      </c>
      <c r="H20" s="76">
        <f>VLOOKUP(C20,'Chemical data'!$B$2:$O$68,6,FALSE)</f>
        <v>0</v>
      </c>
      <c r="I20" s="77">
        <f>VLOOKUP(C20,'Chemical data'!$B$2:$O$68,7,FALSE)</f>
        <v>0</v>
      </c>
      <c r="J20" s="76">
        <f>VLOOKUP(C20,'Chemical data'!$B$2:$O$68,8,FALSE)</f>
        <v>0</v>
      </c>
      <c r="K20" s="76">
        <f>VLOOKUP(C20,'Chemical data'!$B$2:$O$68,9,FALSE)</f>
        <v>0</v>
      </c>
      <c r="L20" s="76">
        <f>VLOOKUP(C20,'Chemical data'!$B$2:$O$68,10,FALSE)</f>
        <v>0</v>
      </c>
      <c r="M20" s="78">
        <f>VLOOKUP(C20,'Chemical data'!$B$2:$O$68,11,FALSE)</f>
        <v>0</v>
      </c>
      <c r="N20" s="76">
        <f>VLOOKUP(C20,'Chemical data'!$B$2:$O$68,12,FALSE)</f>
        <v>0</v>
      </c>
      <c r="O20" s="76">
        <f>VLOOKUP(C20,'Chemical data'!$B$2:$O$68,13,FALSE)</f>
        <v>0</v>
      </c>
      <c r="P20" s="79">
        <f>VLOOKUP(C20,'Chemical data'!$B$2:$O$68,14,FALSE)</f>
        <v>0</v>
      </c>
      <c r="Q20" s="25">
        <f t="shared" si="0"/>
        <v>0</v>
      </c>
      <c r="R20" s="26" t="str">
        <f t="shared" si="1"/>
        <v>0</v>
      </c>
      <c r="S20" s="26">
        <f t="shared" si="2"/>
        <v>0</v>
      </c>
      <c r="T20" s="30">
        <v>1</v>
      </c>
    </row>
    <row r="21" spans="2:20" x14ac:dyDescent="0.3">
      <c r="B21" s="11">
        <v>17</v>
      </c>
      <c r="C21" s="95" t="s">
        <v>331</v>
      </c>
      <c r="D21" s="76">
        <f>VLOOKUP(C21,'Chemical data'!$B$2:$O$68,2,FALSE)</f>
        <v>0</v>
      </c>
      <c r="E21" s="76">
        <f>VLOOKUP(C21,'Chemical data'!$B$2:$O$68,3,FALSE)</f>
        <v>0</v>
      </c>
      <c r="F21" s="76">
        <f>VLOOKUP(C21,'Chemical data'!$B$2:$O$68,4,FALSE)</f>
        <v>0</v>
      </c>
      <c r="G21" s="76">
        <f>VLOOKUP(C21,'Chemical data'!$B$2:$O$68,5,FALSE)</f>
        <v>0</v>
      </c>
      <c r="H21" s="76">
        <f>VLOOKUP(C21,'Chemical data'!$B$2:$O$68,6,FALSE)</f>
        <v>0</v>
      </c>
      <c r="I21" s="77">
        <f>VLOOKUP(C21,'Chemical data'!$B$2:$O$68,7,FALSE)</f>
        <v>0</v>
      </c>
      <c r="J21" s="76">
        <f>VLOOKUP(C21,'Chemical data'!$B$2:$O$68,8,FALSE)</f>
        <v>0</v>
      </c>
      <c r="K21" s="76">
        <f>VLOOKUP(C21,'Chemical data'!$B$2:$O$68,9,FALSE)</f>
        <v>0</v>
      </c>
      <c r="L21" s="76">
        <f>VLOOKUP(C21,'Chemical data'!$B$2:$O$68,10,FALSE)</f>
        <v>0</v>
      </c>
      <c r="M21" s="78">
        <f>VLOOKUP(C21,'Chemical data'!$B$2:$O$68,11,FALSE)</f>
        <v>0</v>
      </c>
      <c r="N21" s="76">
        <f>VLOOKUP(C21,'Chemical data'!$B$2:$O$68,12,FALSE)</f>
        <v>0</v>
      </c>
      <c r="O21" s="76">
        <f>VLOOKUP(C21,'Chemical data'!$B$2:$O$68,13,FALSE)</f>
        <v>0</v>
      </c>
      <c r="P21" s="79">
        <f>VLOOKUP(C21,'Chemical data'!$B$2:$O$68,14,FALSE)</f>
        <v>0</v>
      </c>
      <c r="Q21" s="25">
        <f t="shared" si="0"/>
        <v>0</v>
      </c>
      <c r="R21" s="26" t="str">
        <f t="shared" si="1"/>
        <v>0</v>
      </c>
      <c r="S21" s="26">
        <f t="shared" si="2"/>
        <v>0</v>
      </c>
      <c r="T21" s="30">
        <v>1</v>
      </c>
    </row>
    <row r="22" spans="2:20" x14ac:dyDescent="0.3">
      <c r="B22" s="11">
        <v>18</v>
      </c>
      <c r="C22" s="95" t="s">
        <v>331</v>
      </c>
      <c r="D22" s="76">
        <f>VLOOKUP(C22,'Chemical data'!$B$2:$O$68,2,FALSE)</f>
        <v>0</v>
      </c>
      <c r="E22" s="76">
        <f>VLOOKUP(C22,'Chemical data'!$B$2:$O$68,3,FALSE)</f>
        <v>0</v>
      </c>
      <c r="F22" s="76">
        <f>VLOOKUP(C22,'Chemical data'!$B$2:$O$68,4,FALSE)</f>
        <v>0</v>
      </c>
      <c r="G22" s="76">
        <f>VLOOKUP(C22,'Chemical data'!$B$2:$O$68,5,FALSE)</f>
        <v>0</v>
      </c>
      <c r="H22" s="76">
        <f>VLOOKUP(C22,'Chemical data'!$B$2:$O$68,6,FALSE)</f>
        <v>0</v>
      </c>
      <c r="I22" s="77">
        <f>VLOOKUP(C22,'Chemical data'!$B$2:$O$68,7,FALSE)</f>
        <v>0</v>
      </c>
      <c r="J22" s="76">
        <f>VLOOKUP(C22,'Chemical data'!$B$2:$O$68,8,FALSE)</f>
        <v>0</v>
      </c>
      <c r="K22" s="76">
        <f>VLOOKUP(C22,'Chemical data'!$B$2:$O$68,9,FALSE)</f>
        <v>0</v>
      </c>
      <c r="L22" s="76">
        <f>VLOOKUP(C22,'Chemical data'!$B$2:$O$68,10,FALSE)</f>
        <v>0</v>
      </c>
      <c r="M22" s="78">
        <f>VLOOKUP(C22,'Chemical data'!$B$2:$O$68,11,FALSE)</f>
        <v>0</v>
      </c>
      <c r="N22" s="76">
        <f>VLOOKUP(C22,'Chemical data'!$B$2:$O$68,12,FALSE)</f>
        <v>0</v>
      </c>
      <c r="O22" s="76">
        <f>VLOOKUP(C22,'Chemical data'!$B$2:$O$68,13,FALSE)</f>
        <v>0</v>
      </c>
      <c r="P22" s="79">
        <f>VLOOKUP(C22,'Chemical data'!$B$2:$O$68,14,FALSE)</f>
        <v>0</v>
      </c>
      <c r="Q22" s="25">
        <f t="shared" si="0"/>
        <v>0</v>
      </c>
      <c r="R22" s="26" t="str">
        <f t="shared" si="1"/>
        <v>0</v>
      </c>
      <c r="S22" s="26">
        <f t="shared" si="2"/>
        <v>0</v>
      </c>
      <c r="T22" s="30">
        <v>1</v>
      </c>
    </row>
    <row r="23" spans="2:20" x14ac:dyDescent="0.3">
      <c r="B23" s="11">
        <v>19</v>
      </c>
      <c r="C23" s="95" t="s">
        <v>331</v>
      </c>
      <c r="D23" s="76">
        <f>VLOOKUP(C23,'Chemical data'!$B$2:$O$68,2,FALSE)</f>
        <v>0</v>
      </c>
      <c r="E23" s="76">
        <f>VLOOKUP(C23,'Chemical data'!$B$2:$O$68,3,FALSE)</f>
        <v>0</v>
      </c>
      <c r="F23" s="76">
        <f>VLOOKUP(C23,'Chemical data'!$B$2:$O$68,4,FALSE)</f>
        <v>0</v>
      </c>
      <c r="G23" s="76">
        <f>VLOOKUP(C23,'Chemical data'!$B$2:$O$68,5,FALSE)</f>
        <v>0</v>
      </c>
      <c r="H23" s="76">
        <f>VLOOKUP(C23,'Chemical data'!$B$2:$O$68,6,FALSE)</f>
        <v>0</v>
      </c>
      <c r="I23" s="77">
        <f>VLOOKUP(C23,'Chemical data'!$B$2:$O$68,7,FALSE)</f>
        <v>0</v>
      </c>
      <c r="J23" s="76">
        <f>VLOOKUP(C23,'Chemical data'!$B$2:$O$68,8,FALSE)</f>
        <v>0</v>
      </c>
      <c r="K23" s="76">
        <f>VLOOKUP(C23,'Chemical data'!$B$2:$O$68,9,FALSE)</f>
        <v>0</v>
      </c>
      <c r="L23" s="76">
        <f>VLOOKUP(C23,'Chemical data'!$B$2:$O$68,10,FALSE)</f>
        <v>0</v>
      </c>
      <c r="M23" s="78">
        <f>VLOOKUP(C23,'Chemical data'!$B$2:$O$68,11,FALSE)</f>
        <v>0</v>
      </c>
      <c r="N23" s="76">
        <f>VLOOKUP(C23,'Chemical data'!$B$2:$O$68,12,FALSE)</f>
        <v>0</v>
      </c>
      <c r="O23" s="76">
        <f>VLOOKUP(C23,'Chemical data'!$B$2:$O$68,13,FALSE)</f>
        <v>0</v>
      </c>
      <c r="P23" s="79">
        <f>VLOOKUP(C23,'Chemical data'!$B$2:$O$68,14,FALSE)</f>
        <v>0</v>
      </c>
      <c r="Q23" s="25">
        <f t="shared" si="0"/>
        <v>0</v>
      </c>
      <c r="R23" s="26" t="str">
        <f t="shared" si="1"/>
        <v>0</v>
      </c>
      <c r="S23" s="26">
        <f t="shared" si="2"/>
        <v>0</v>
      </c>
      <c r="T23" s="30">
        <v>1</v>
      </c>
    </row>
    <row r="24" spans="2:20" x14ac:dyDescent="0.3">
      <c r="B24" s="11">
        <v>20</v>
      </c>
      <c r="C24" s="95" t="s">
        <v>331</v>
      </c>
      <c r="D24" s="76">
        <f>VLOOKUP(C24,'Chemical data'!$B$2:$O$68,2,FALSE)</f>
        <v>0</v>
      </c>
      <c r="E24" s="76">
        <f>VLOOKUP(C24,'Chemical data'!$B$2:$O$68,3,FALSE)</f>
        <v>0</v>
      </c>
      <c r="F24" s="76">
        <f>VLOOKUP(C24,'Chemical data'!$B$2:$O$68,4,FALSE)</f>
        <v>0</v>
      </c>
      <c r="G24" s="76">
        <f>VLOOKUP(C24,'Chemical data'!$B$2:$O$68,5,FALSE)</f>
        <v>0</v>
      </c>
      <c r="H24" s="76">
        <f>VLOOKUP(C24,'Chemical data'!$B$2:$O$68,6,FALSE)</f>
        <v>0</v>
      </c>
      <c r="I24" s="77">
        <f>VLOOKUP(C24,'Chemical data'!$B$2:$O$68,7,FALSE)</f>
        <v>0</v>
      </c>
      <c r="J24" s="76">
        <f>VLOOKUP(C24,'Chemical data'!$B$2:$O$68,8,FALSE)</f>
        <v>0</v>
      </c>
      <c r="K24" s="76">
        <f>VLOOKUP(C24,'Chemical data'!$B$2:$O$68,9,FALSE)</f>
        <v>0</v>
      </c>
      <c r="L24" s="76">
        <f>VLOOKUP(C24,'Chemical data'!$B$2:$O$68,10,FALSE)</f>
        <v>0</v>
      </c>
      <c r="M24" s="78">
        <f>VLOOKUP(C24,'Chemical data'!$B$2:$O$68,11,FALSE)</f>
        <v>0</v>
      </c>
      <c r="N24" s="76">
        <f>VLOOKUP(C24,'Chemical data'!$B$2:$O$68,12,FALSE)</f>
        <v>0</v>
      </c>
      <c r="O24" s="76">
        <f>VLOOKUP(C24,'Chemical data'!$B$2:$O$68,13,FALSE)</f>
        <v>0</v>
      </c>
      <c r="P24" s="79">
        <f>VLOOKUP(C24,'Chemical data'!$B$2:$O$68,14,FALSE)</f>
        <v>0</v>
      </c>
      <c r="Q24" s="25">
        <f t="shared" si="0"/>
        <v>0</v>
      </c>
      <c r="R24" s="26" t="str">
        <f t="shared" si="1"/>
        <v>0</v>
      </c>
      <c r="S24" s="26">
        <f t="shared" si="2"/>
        <v>0</v>
      </c>
      <c r="T24" s="30">
        <v>1</v>
      </c>
    </row>
    <row r="25" spans="2:20" s="6" customFormat="1" x14ac:dyDescent="0.3">
      <c r="C25" s="74"/>
      <c r="D25" s="43"/>
      <c r="E25" s="43"/>
      <c r="F25" s="43"/>
      <c r="G25" s="43"/>
      <c r="H25" s="43"/>
      <c r="I25" s="43"/>
      <c r="J25" s="43"/>
      <c r="K25" s="43"/>
      <c r="L25" s="43"/>
      <c r="M25" s="43"/>
      <c r="N25" s="43"/>
      <c r="O25" s="43"/>
      <c r="P25" s="43"/>
      <c r="Q25" s="75"/>
      <c r="R25" s="75"/>
      <c r="S25" s="75"/>
    </row>
  </sheetData>
  <sheetProtection password="930B" sheet="1" objects="1" scenarios="1"/>
  <pageMargins left="0.70866141732283472" right="0.70866141732283472" top="0.74803149606299213" bottom="0.74803149606299213" header="0.31496062992125984" footer="0.31496062992125984"/>
  <pageSetup paperSize="9" scale="5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Title="Chemicals" prompt="Select from list">
          <x14:formula1>
            <xm:f>'Chemical data'!$B$2:$B$68</xm:f>
          </x14:formula1>
          <xm:sqref>C5:C24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4:AB24"/>
  <sheetViews>
    <sheetView topLeftCell="B1" zoomScale="90" zoomScaleNormal="90" workbookViewId="0">
      <selection activeCell="G13" sqref="G13"/>
    </sheetView>
  </sheetViews>
  <sheetFormatPr defaultRowHeight="14.4" x14ac:dyDescent="0.3"/>
  <cols>
    <col min="3" max="3" width="24.88671875" customWidth="1"/>
    <col min="4" max="4" width="12.5546875" customWidth="1"/>
    <col min="5" max="5" width="8.88671875" style="6"/>
    <col min="6" max="6" width="10.6640625" style="6" customWidth="1"/>
    <col min="7" max="9" width="8.88671875" style="14"/>
    <col min="10" max="10" width="8.33203125" customWidth="1"/>
    <col min="11" max="11" width="15.44140625" customWidth="1"/>
    <col min="12" max="12" width="11.109375" customWidth="1"/>
    <col min="14" max="14" width="12.88671875" customWidth="1"/>
    <col min="15" max="15" width="12.109375" customWidth="1"/>
    <col min="16" max="16" width="11.77734375" customWidth="1"/>
    <col min="17" max="17" width="12.6640625" customWidth="1"/>
    <col min="18" max="18" width="12.88671875" customWidth="1"/>
    <col min="19" max="19" width="13.5546875" customWidth="1"/>
    <col min="20" max="20" width="14.6640625" customWidth="1"/>
  </cols>
  <sheetData>
    <row r="4" spans="2:28" ht="43.2" x14ac:dyDescent="0.3">
      <c r="B4" s="8" t="s">
        <v>285</v>
      </c>
      <c r="C4" s="9" t="s">
        <v>45</v>
      </c>
      <c r="D4" s="9" t="s">
        <v>46</v>
      </c>
      <c r="E4" s="13" t="s">
        <v>52</v>
      </c>
      <c r="F4" s="13" t="s">
        <v>47</v>
      </c>
      <c r="G4" s="20" t="s">
        <v>106</v>
      </c>
      <c r="H4" s="20" t="s">
        <v>107</v>
      </c>
      <c r="I4" s="20" t="s">
        <v>95</v>
      </c>
      <c r="J4" s="9" t="s">
        <v>105</v>
      </c>
      <c r="K4" s="9" t="s">
        <v>108</v>
      </c>
      <c r="L4" s="9" t="s">
        <v>109</v>
      </c>
      <c r="M4" s="10" t="s">
        <v>96</v>
      </c>
      <c r="N4" s="9" t="s">
        <v>103</v>
      </c>
      <c r="O4" s="9" t="s">
        <v>104</v>
      </c>
      <c r="P4" s="23" t="s">
        <v>194</v>
      </c>
      <c r="Q4" s="24" t="s">
        <v>286</v>
      </c>
      <c r="R4" s="24" t="s">
        <v>288</v>
      </c>
      <c r="S4" s="24" t="s">
        <v>289</v>
      </c>
      <c r="T4" s="29" t="s">
        <v>293</v>
      </c>
      <c r="U4" s="7"/>
      <c r="V4" s="5"/>
      <c r="W4" s="5"/>
      <c r="X4" s="5"/>
      <c r="Y4" s="5"/>
      <c r="Z4" s="5"/>
      <c r="AA4" s="5"/>
      <c r="AB4" s="5"/>
    </row>
    <row r="5" spans="2:28" x14ac:dyDescent="0.3">
      <c r="B5" s="11">
        <v>1</v>
      </c>
      <c r="C5" s="95" t="s">
        <v>331</v>
      </c>
      <c r="D5" s="76">
        <f>VLOOKUP($C$5,'Chemical data'!$B$2:$O$68,2,FALSE)</f>
        <v>0</v>
      </c>
      <c r="E5" s="76">
        <f>VLOOKUP($C$5,'Chemical data'!$B$2:$O$68,3,FALSE)</f>
        <v>0</v>
      </c>
      <c r="F5" s="76">
        <f>VLOOKUP($C$5,'Chemical data'!$B$2:$O$68,4,FALSE)</f>
        <v>0</v>
      </c>
      <c r="G5" s="76">
        <f>VLOOKUP($C$5,'Chemical data'!$B$2:$O$68,5,FALSE)</f>
        <v>0</v>
      </c>
      <c r="H5" s="76">
        <f>VLOOKUP($C$5,'Chemical data'!$B$2:$O$68,6,FALSE)</f>
        <v>0</v>
      </c>
      <c r="I5" s="77">
        <f>VLOOKUP($C$5,'Chemical data'!$B$2:$O$68,7,FALSE)</f>
        <v>0</v>
      </c>
      <c r="J5" s="76">
        <f>VLOOKUP($C$5,'Chemical data'!$B$2:$O$68,8,FALSE)</f>
        <v>0</v>
      </c>
      <c r="K5" s="76">
        <f>VLOOKUP($C$5,'Chemical data'!$B$2:$O$68,9,FALSE)</f>
        <v>0</v>
      </c>
      <c r="L5" s="76">
        <f>VLOOKUP($C$5,'Chemical data'!$B$2:$O$68,10,FALSE)</f>
        <v>0</v>
      </c>
      <c r="M5" s="78">
        <f>VLOOKUP($C$5,'Chemical data'!$B$2:$O$68,11,FALSE)</f>
        <v>0</v>
      </c>
      <c r="N5" s="76">
        <f>VLOOKUP($C$5,'Chemical data'!$B$2:$O$68,12,FALSE)</f>
        <v>0</v>
      </c>
      <c r="O5" s="76">
        <f>VLOOKUP($C$5,'Chemical data'!$B$2:$O$68,13,FALSE)</f>
        <v>0</v>
      </c>
      <c r="P5" s="79">
        <f>VLOOKUP($C$5,'Chemical data'!$B$2:$O$68,14,FALSE)</f>
        <v>0</v>
      </c>
      <c r="Q5" s="80">
        <f>(M5+R5+S5)*T5</f>
        <v>0</v>
      </c>
      <c r="R5" s="81" t="str">
        <f t="shared" ref="R5:R24" si="0">IF(F5="S",4,(IF(F5="D",3,(IF(F5="F",2,(IF(F5="G",1,"0")))))))</f>
        <v>0</v>
      </c>
      <c r="S5" s="81">
        <f t="shared" ref="S5:S24" si="1">IF(P5="F",1,(IF(P5="R",1,(IF(P5=0,0)))))</f>
        <v>0</v>
      </c>
      <c r="T5" s="36">
        <v>1</v>
      </c>
    </row>
    <row r="6" spans="2:28" x14ac:dyDescent="0.3">
      <c r="B6" s="11">
        <v>2</v>
      </c>
      <c r="C6" s="95" t="s">
        <v>331</v>
      </c>
      <c r="D6" s="76">
        <f>VLOOKUP(C6,'Chemical data'!$B$2:$O$68,2,FALSE)</f>
        <v>0</v>
      </c>
      <c r="E6" s="76">
        <f>VLOOKUP(C6,'Chemical data'!$B$2:$O$68,3,FALSE)</f>
        <v>0</v>
      </c>
      <c r="F6" s="76">
        <f>VLOOKUP(C6,'Chemical data'!$B$2:$O$68,4,FALSE)</f>
        <v>0</v>
      </c>
      <c r="G6" s="76">
        <f>VLOOKUP(C6,'Chemical data'!$B$2:$O$68,5,FALSE)</f>
        <v>0</v>
      </c>
      <c r="H6" s="76">
        <f>VLOOKUP(C6,'Chemical data'!$B$2:$O$68,6,FALSE)</f>
        <v>0</v>
      </c>
      <c r="I6" s="77">
        <f>VLOOKUP(C6,'Chemical data'!$B$2:$O$68,7,FALSE)</f>
        <v>0</v>
      </c>
      <c r="J6" s="76">
        <f>VLOOKUP(C6,'Chemical data'!$B$2:$O$68,8,FALSE)</f>
        <v>0</v>
      </c>
      <c r="K6" s="76">
        <f>VLOOKUP(C6,'Chemical data'!$B$2:$O$68,9,FALSE)</f>
        <v>0</v>
      </c>
      <c r="L6" s="76">
        <f>VLOOKUP(C6,'Chemical data'!$B$2:$O$68,10,FALSE)</f>
        <v>0</v>
      </c>
      <c r="M6" s="78">
        <f>VLOOKUP(C6,'Chemical data'!$B$2:$O$68,11,FALSE)</f>
        <v>0</v>
      </c>
      <c r="N6" s="76">
        <f>VLOOKUP(C6,'Chemical data'!$B$2:$O$68,12,FALSE)</f>
        <v>0</v>
      </c>
      <c r="O6" s="76">
        <f>VLOOKUP(C6,'Chemical data'!$B$2:$O$68,13,FALSE)</f>
        <v>0</v>
      </c>
      <c r="P6" s="79">
        <f>VLOOKUP(C6,'Chemical data'!$B$2:$O$68,14,FALSE)</f>
        <v>0</v>
      </c>
      <c r="Q6" s="80">
        <f t="shared" ref="Q6:Q24" si="2">(M6+R6+S6)*T6</f>
        <v>0</v>
      </c>
      <c r="R6" s="81" t="str">
        <f t="shared" si="0"/>
        <v>0</v>
      </c>
      <c r="S6" s="81">
        <f t="shared" si="1"/>
        <v>0</v>
      </c>
      <c r="T6" s="36">
        <v>1</v>
      </c>
    </row>
    <row r="7" spans="2:28" x14ac:dyDescent="0.3">
      <c r="B7" s="11">
        <v>3</v>
      </c>
      <c r="C7" s="95" t="s">
        <v>331</v>
      </c>
      <c r="D7" s="76">
        <f>VLOOKUP(C7,'Chemical data'!$B$2:$O$68,2,FALSE)</f>
        <v>0</v>
      </c>
      <c r="E7" s="76">
        <f>VLOOKUP(C7,'Chemical data'!$B$2:$O$68,3,FALSE)</f>
        <v>0</v>
      </c>
      <c r="F7" s="76">
        <f>VLOOKUP(C7,'Chemical data'!$B$2:$O$68,4,FALSE)</f>
        <v>0</v>
      </c>
      <c r="G7" s="76">
        <f>VLOOKUP(C7,'Chemical data'!$B$2:$O$68,5,FALSE)</f>
        <v>0</v>
      </c>
      <c r="H7" s="76">
        <f>VLOOKUP(C7,'Chemical data'!$B$2:$O$68,6,FALSE)</f>
        <v>0</v>
      </c>
      <c r="I7" s="77">
        <f>VLOOKUP(C7,'Chemical data'!$B$2:$O$68,7,FALSE)</f>
        <v>0</v>
      </c>
      <c r="J7" s="76">
        <f>VLOOKUP(C7,'Chemical data'!$B$2:$O$68,8,FALSE)</f>
        <v>0</v>
      </c>
      <c r="K7" s="76">
        <f>VLOOKUP(C7,'Chemical data'!$B$2:$O$68,9,FALSE)</f>
        <v>0</v>
      </c>
      <c r="L7" s="76">
        <f>VLOOKUP(C7,'Chemical data'!$B$2:$O$68,10,FALSE)</f>
        <v>0</v>
      </c>
      <c r="M7" s="78">
        <f>VLOOKUP(C7,'Chemical data'!$B$2:$O$68,11,FALSE)</f>
        <v>0</v>
      </c>
      <c r="N7" s="76">
        <f>VLOOKUP(C7,'Chemical data'!$B$2:$O$68,12,FALSE)</f>
        <v>0</v>
      </c>
      <c r="O7" s="76">
        <f>VLOOKUP(C7,'Chemical data'!$B$2:$O$68,13,FALSE)</f>
        <v>0</v>
      </c>
      <c r="P7" s="79">
        <f>VLOOKUP(C7,'Chemical data'!$B$2:$O$68,14,FALSE)</f>
        <v>0</v>
      </c>
      <c r="Q7" s="80">
        <f t="shared" si="2"/>
        <v>0</v>
      </c>
      <c r="R7" s="81" t="str">
        <f t="shared" si="0"/>
        <v>0</v>
      </c>
      <c r="S7" s="81">
        <f t="shared" si="1"/>
        <v>0</v>
      </c>
      <c r="T7" s="36">
        <v>1</v>
      </c>
    </row>
    <row r="8" spans="2:28" x14ac:dyDescent="0.3">
      <c r="B8" s="11">
        <v>4</v>
      </c>
      <c r="C8" s="95" t="s">
        <v>331</v>
      </c>
      <c r="D8" s="76">
        <f>VLOOKUP(C8,'Chemical data'!$B$2:$O$68,2,FALSE)</f>
        <v>0</v>
      </c>
      <c r="E8" s="76">
        <f>VLOOKUP(C8,'Chemical data'!$B$2:$O$68,3,FALSE)</f>
        <v>0</v>
      </c>
      <c r="F8" s="76">
        <f>VLOOKUP(C8,'Chemical data'!$B$2:$O$68,4,FALSE)</f>
        <v>0</v>
      </c>
      <c r="G8" s="76">
        <f>VLOOKUP(C8,'Chemical data'!$B$2:$O$68,5,FALSE)</f>
        <v>0</v>
      </c>
      <c r="H8" s="76">
        <f>VLOOKUP(C8,'Chemical data'!$B$2:$O$68,6,FALSE)</f>
        <v>0</v>
      </c>
      <c r="I8" s="77">
        <f>VLOOKUP(C8,'Chemical data'!$B$2:$O$68,7,FALSE)</f>
        <v>0</v>
      </c>
      <c r="J8" s="76">
        <f>VLOOKUP(C8,'Chemical data'!$B$2:$O$68,8,FALSE)</f>
        <v>0</v>
      </c>
      <c r="K8" s="76">
        <f>VLOOKUP(C8,'Chemical data'!$B$2:$O$68,9,FALSE)</f>
        <v>0</v>
      </c>
      <c r="L8" s="76">
        <f>VLOOKUP(C8,'Chemical data'!$B$2:$O$68,10,FALSE)</f>
        <v>0</v>
      </c>
      <c r="M8" s="78">
        <f>VLOOKUP(C8,'Chemical data'!$B$2:$O$68,11,FALSE)</f>
        <v>0</v>
      </c>
      <c r="N8" s="76">
        <f>VLOOKUP(C8,'Chemical data'!$B$2:$O$68,12,FALSE)</f>
        <v>0</v>
      </c>
      <c r="O8" s="76">
        <f>VLOOKUP(C8,'Chemical data'!$B$2:$O$68,13,FALSE)</f>
        <v>0</v>
      </c>
      <c r="P8" s="79">
        <f>VLOOKUP(C8,'Chemical data'!$B$2:$O$68,14,FALSE)</f>
        <v>0</v>
      </c>
      <c r="Q8" s="80">
        <f t="shared" si="2"/>
        <v>0</v>
      </c>
      <c r="R8" s="81" t="str">
        <f t="shared" si="0"/>
        <v>0</v>
      </c>
      <c r="S8" s="81">
        <f t="shared" si="1"/>
        <v>0</v>
      </c>
      <c r="T8" s="36">
        <v>1</v>
      </c>
    </row>
    <row r="9" spans="2:28" x14ac:dyDescent="0.3">
      <c r="B9" s="11">
        <v>5</v>
      </c>
      <c r="C9" s="95" t="s">
        <v>331</v>
      </c>
      <c r="D9" s="76">
        <f>VLOOKUP(C9,'Chemical data'!$B$2:$O$68,2,FALSE)</f>
        <v>0</v>
      </c>
      <c r="E9" s="76">
        <f>VLOOKUP(C9,'Chemical data'!$B$2:$O$68,3,FALSE)</f>
        <v>0</v>
      </c>
      <c r="F9" s="76">
        <f>VLOOKUP(C9,'Chemical data'!$B$2:$O$68,4,FALSE)</f>
        <v>0</v>
      </c>
      <c r="G9" s="76">
        <f>VLOOKUP(C9,'Chemical data'!$B$2:$O$68,5,FALSE)</f>
        <v>0</v>
      </c>
      <c r="H9" s="76">
        <f>VLOOKUP(C9,'Chemical data'!$B$2:$O$68,6,FALSE)</f>
        <v>0</v>
      </c>
      <c r="I9" s="77">
        <f>VLOOKUP(C9,'Chemical data'!$B$2:$O$68,7,FALSE)</f>
        <v>0</v>
      </c>
      <c r="J9" s="76">
        <f>VLOOKUP(C9,'Chemical data'!$B$2:$O$68,8,FALSE)</f>
        <v>0</v>
      </c>
      <c r="K9" s="76">
        <f>VLOOKUP(C9,'Chemical data'!$B$2:$O$68,9,FALSE)</f>
        <v>0</v>
      </c>
      <c r="L9" s="76">
        <f>VLOOKUP(C9,'Chemical data'!$B$2:$O$68,10,FALSE)</f>
        <v>0</v>
      </c>
      <c r="M9" s="78">
        <f>VLOOKUP(C9,'Chemical data'!$B$2:$O$68,11,FALSE)</f>
        <v>0</v>
      </c>
      <c r="N9" s="76">
        <f>VLOOKUP(C9,'Chemical data'!$B$2:$O$68,12,FALSE)</f>
        <v>0</v>
      </c>
      <c r="O9" s="76">
        <f>VLOOKUP(C9,'Chemical data'!$B$2:$O$68,13,FALSE)</f>
        <v>0</v>
      </c>
      <c r="P9" s="79">
        <f>VLOOKUP(C9,'Chemical data'!$B$2:$O$68,14,FALSE)</f>
        <v>0</v>
      </c>
      <c r="Q9" s="80">
        <f t="shared" si="2"/>
        <v>0</v>
      </c>
      <c r="R9" s="81" t="str">
        <f t="shared" si="0"/>
        <v>0</v>
      </c>
      <c r="S9" s="81">
        <f t="shared" si="1"/>
        <v>0</v>
      </c>
      <c r="T9" s="36">
        <v>1</v>
      </c>
    </row>
    <row r="10" spans="2:28" x14ac:dyDescent="0.3">
      <c r="B10" s="11">
        <v>6</v>
      </c>
      <c r="C10" s="95" t="s">
        <v>331</v>
      </c>
      <c r="D10" s="76">
        <f>VLOOKUP(C10,'Chemical data'!$B$2:$O$68,2,FALSE)</f>
        <v>0</v>
      </c>
      <c r="E10" s="76">
        <f>VLOOKUP(C10,'Chemical data'!$B$2:$O$68,3,FALSE)</f>
        <v>0</v>
      </c>
      <c r="F10" s="76">
        <f>VLOOKUP(C10,'Chemical data'!$B$2:$O$68,4,FALSE)</f>
        <v>0</v>
      </c>
      <c r="G10" s="76">
        <f>VLOOKUP(C10,'Chemical data'!$B$2:$O$68,5,FALSE)</f>
        <v>0</v>
      </c>
      <c r="H10" s="76">
        <f>VLOOKUP(C10,'Chemical data'!$B$2:$O$68,6,FALSE)</f>
        <v>0</v>
      </c>
      <c r="I10" s="77">
        <f>VLOOKUP(C10,'Chemical data'!$B$2:$O$68,7,FALSE)</f>
        <v>0</v>
      </c>
      <c r="J10" s="76">
        <f>VLOOKUP(C10,'Chemical data'!$B$2:$O$68,8,FALSE)</f>
        <v>0</v>
      </c>
      <c r="K10" s="76">
        <f>VLOOKUP(C10,'Chemical data'!$B$2:$O$68,9,FALSE)</f>
        <v>0</v>
      </c>
      <c r="L10" s="76">
        <f>VLOOKUP(C10,'Chemical data'!$B$2:$O$68,10,FALSE)</f>
        <v>0</v>
      </c>
      <c r="M10" s="78">
        <f>VLOOKUP(C10,'Chemical data'!$B$2:$O$68,11,FALSE)</f>
        <v>0</v>
      </c>
      <c r="N10" s="76">
        <f>VLOOKUP(C10,'Chemical data'!$B$2:$O$68,12,FALSE)</f>
        <v>0</v>
      </c>
      <c r="O10" s="76">
        <f>VLOOKUP(C10,'Chemical data'!$B$2:$O$68,13,FALSE)</f>
        <v>0</v>
      </c>
      <c r="P10" s="79">
        <f>VLOOKUP(C10,'Chemical data'!$B$2:$O$68,14,FALSE)</f>
        <v>0</v>
      </c>
      <c r="Q10" s="80">
        <f t="shared" si="2"/>
        <v>0</v>
      </c>
      <c r="R10" s="81" t="str">
        <f t="shared" si="0"/>
        <v>0</v>
      </c>
      <c r="S10" s="81">
        <f t="shared" si="1"/>
        <v>0</v>
      </c>
      <c r="T10" s="36">
        <v>1</v>
      </c>
    </row>
    <row r="11" spans="2:28" x14ac:dyDescent="0.3">
      <c r="B11" s="11">
        <v>7</v>
      </c>
      <c r="C11" s="95" t="s">
        <v>331</v>
      </c>
      <c r="D11" s="76">
        <f>VLOOKUP(C11,'Chemical data'!$B$2:$O$68,2,FALSE)</f>
        <v>0</v>
      </c>
      <c r="E11" s="76">
        <f>VLOOKUP(C11,'Chemical data'!$B$2:$O$68,3,FALSE)</f>
        <v>0</v>
      </c>
      <c r="F11" s="76">
        <f>VLOOKUP(C11,'Chemical data'!$B$2:$O$68,4,FALSE)</f>
        <v>0</v>
      </c>
      <c r="G11" s="76">
        <f>VLOOKUP(C11,'Chemical data'!$B$2:$O$68,5,FALSE)</f>
        <v>0</v>
      </c>
      <c r="H11" s="76">
        <f>VLOOKUP(C11,'Chemical data'!$B$2:$O$68,6,FALSE)</f>
        <v>0</v>
      </c>
      <c r="I11" s="77">
        <f>VLOOKUP(C11,'Chemical data'!$B$2:$O$68,7,FALSE)</f>
        <v>0</v>
      </c>
      <c r="J11" s="76">
        <f>VLOOKUP(C11,'Chemical data'!$B$2:$O$68,8,FALSE)</f>
        <v>0</v>
      </c>
      <c r="K11" s="76">
        <f>VLOOKUP(C11,'Chemical data'!$B$2:$O$68,9,FALSE)</f>
        <v>0</v>
      </c>
      <c r="L11" s="76">
        <f>VLOOKUP(C11,'Chemical data'!$B$2:$O$68,10,FALSE)</f>
        <v>0</v>
      </c>
      <c r="M11" s="78">
        <f>VLOOKUP(C11,'Chemical data'!$B$2:$O$68,11,FALSE)</f>
        <v>0</v>
      </c>
      <c r="N11" s="76">
        <f>VLOOKUP(C11,'Chemical data'!$B$2:$O$68,12,FALSE)</f>
        <v>0</v>
      </c>
      <c r="O11" s="76">
        <f>VLOOKUP(C11,'Chemical data'!$B$2:$O$68,13,FALSE)</f>
        <v>0</v>
      </c>
      <c r="P11" s="79">
        <f>VLOOKUP(C11,'Chemical data'!$B$2:$O$68,14,FALSE)</f>
        <v>0</v>
      </c>
      <c r="Q11" s="80">
        <f t="shared" si="2"/>
        <v>0</v>
      </c>
      <c r="R11" s="81" t="str">
        <f t="shared" si="0"/>
        <v>0</v>
      </c>
      <c r="S11" s="81">
        <f t="shared" si="1"/>
        <v>0</v>
      </c>
      <c r="T11" s="36">
        <v>1</v>
      </c>
    </row>
    <row r="12" spans="2:28" x14ac:dyDescent="0.3">
      <c r="B12" s="11">
        <v>8</v>
      </c>
      <c r="C12" s="95" t="s">
        <v>331</v>
      </c>
      <c r="D12" s="76">
        <f>VLOOKUP(C12,'Chemical data'!$B$2:$O$68,2,FALSE)</f>
        <v>0</v>
      </c>
      <c r="E12" s="76">
        <f>VLOOKUP(C12,'Chemical data'!$B$2:$O$68,3,FALSE)</f>
        <v>0</v>
      </c>
      <c r="F12" s="76">
        <f>VLOOKUP(C12,'Chemical data'!$B$2:$O$68,4,FALSE)</f>
        <v>0</v>
      </c>
      <c r="G12" s="76">
        <f>VLOOKUP(C12,'Chemical data'!$B$2:$O$68,5,FALSE)</f>
        <v>0</v>
      </c>
      <c r="H12" s="76">
        <f>VLOOKUP(C12,'Chemical data'!$B$2:$O$68,6,FALSE)</f>
        <v>0</v>
      </c>
      <c r="I12" s="77">
        <f>VLOOKUP(C12,'Chemical data'!$B$2:$O$68,7,FALSE)</f>
        <v>0</v>
      </c>
      <c r="J12" s="76">
        <f>VLOOKUP(C12,'Chemical data'!$B$2:$O$68,8,FALSE)</f>
        <v>0</v>
      </c>
      <c r="K12" s="76">
        <f>VLOOKUP(C12,'Chemical data'!$B$2:$O$68,9,FALSE)</f>
        <v>0</v>
      </c>
      <c r="L12" s="76">
        <f>VLOOKUP(C12,'Chemical data'!$B$2:$O$68,10,FALSE)</f>
        <v>0</v>
      </c>
      <c r="M12" s="78">
        <f>VLOOKUP(C12,'Chemical data'!$B$2:$O$68,11,FALSE)</f>
        <v>0</v>
      </c>
      <c r="N12" s="76">
        <f>VLOOKUP(C12,'Chemical data'!$B$2:$O$68,12,FALSE)</f>
        <v>0</v>
      </c>
      <c r="O12" s="76">
        <f>VLOOKUP(C12,'Chemical data'!$B$2:$O$68,13,FALSE)</f>
        <v>0</v>
      </c>
      <c r="P12" s="79">
        <f>VLOOKUP(C12,'Chemical data'!$B$2:$O$68,14,FALSE)</f>
        <v>0</v>
      </c>
      <c r="Q12" s="80">
        <f t="shared" si="2"/>
        <v>0</v>
      </c>
      <c r="R12" s="81" t="str">
        <f t="shared" si="0"/>
        <v>0</v>
      </c>
      <c r="S12" s="81">
        <f t="shared" si="1"/>
        <v>0</v>
      </c>
      <c r="T12" s="36">
        <v>1</v>
      </c>
    </row>
    <row r="13" spans="2:28" ht="30.6" customHeight="1" x14ac:dyDescent="0.3">
      <c r="B13" s="11">
        <v>9</v>
      </c>
      <c r="C13" s="95" t="s">
        <v>331</v>
      </c>
      <c r="D13" s="76">
        <f>VLOOKUP(C13,'Chemical data'!$B$2:$O$68,2,FALSE)</f>
        <v>0</v>
      </c>
      <c r="E13" s="76">
        <f>VLOOKUP(C13,'Chemical data'!$B$2:$O$68,3,FALSE)</f>
        <v>0</v>
      </c>
      <c r="F13" s="76">
        <f>VLOOKUP(C13,'Chemical data'!$B$2:$O$68,4,FALSE)</f>
        <v>0</v>
      </c>
      <c r="G13" s="76">
        <f>VLOOKUP(C13,'Chemical data'!$B$2:$O$68,5,FALSE)</f>
        <v>0</v>
      </c>
      <c r="H13" s="76">
        <f>VLOOKUP(C13,'Chemical data'!$B$2:$O$68,6,FALSE)</f>
        <v>0</v>
      </c>
      <c r="I13" s="77">
        <f>VLOOKUP(C13,'Chemical data'!$B$2:$O$68,7,FALSE)</f>
        <v>0</v>
      </c>
      <c r="J13" s="76">
        <f>VLOOKUP(C13,'Chemical data'!$B$2:$O$68,8,FALSE)</f>
        <v>0</v>
      </c>
      <c r="K13" s="76">
        <f>VLOOKUP(C13,'Chemical data'!$B$2:$O$68,9,FALSE)</f>
        <v>0</v>
      </c>
      <c r="L13" s="76">
        <f>VLOOKUP(C13,'Chemical data'!$B$2:$O$68,10,FALSE)</f>
        <v>0</v>
      </c>
      <c r="M13" s="78">
        <f>VLOOKUP(C13,'Chemical data'!$B$2:$O$68,11,FALSE)</f>
        <v>0</v>
      </c>
      <c r="N13" s="76">
        <f>VLOOKUP(C13,'Chemical data'!$B$2:$O$68,12,FALSE)</f>
        <v>0</v>
      </c>
      <c r="O13" s="76">
        <f>VLOOKUP(C13,'Chemical data'!$B$2:$O$68,13,FALSE)</f>
        <v>0</v>
      </c>
      <c r="P13" s="79">
        <f>VLOOKUP(C13,'Chemical data'!$B$2:$O$68,14,FALSE)</f>
        <v>0</v>
      </c>
      <c r="Q13" s="80">
        <f t="shared" si="2"/>
        <v>0</v>
      </c>
      <c r="R13" s="81" t="str">
        <f t="shared" si="0"/>
        <v>0</v>
      </c>
      <c r="S13" s="81">
        <f t="shared" si="1"/>
        <v>0</v>
      </c>
      <c r="T13" s="36">
        <v>1</v>
      </c>
    </row>
    <row r="14" spans="2:28" x14ac:dyDescent="0.3">
      <c r="B14" s="11">
        <v>10</v>
      </c>
      <c r="C14" s="95" t="s">
        <v>331</v>
      </c>
      <c r="D14" s="76">
        <f>VLOOKUP(C14,'Chemical data'!$B$2:$O$68,2,FALSE)</f>
        <v>0</v>
      </c>
      <c r="E14" s="76">
        <f>VLOOKUP(C14,'Chemical data'!$B$2:$O$68,3,FALSE)</f>
        <v>0</v>
      </c>
      <c r="F14" s="76">
        <f>VLOOKUP(C14,'Chemical data'!$B$2:$O$68,4,FALSE)</f>
        <v>0</v>
      </c>
      <c r="G14" s="76">
        <f>VLOOKUP(C14,'Chemical data'!$B$2:$O$68,5,FALSE)</f>
        <v>0</v>
      </c>
      <c r="H14" s="76">
        <f>VLOOKUP(C14,'Chemical data'!$B$2:$O$68,6,FALSE)</f>
        <v>0</v>
      </c>
      <c r="I14" s="77">
        <f>VLOOKUP(C14,'Chemical data'!$B$2:$O$68,7,FALSE)</f>
        <v>0</v>
      </c>
      <c r="J14" s="76">
        <f>VLOOKUP(C14,'Chemical data'!$B$2:$O$68,8,FALSE)</f>
        <v>0</v>
      </c>
      <c r="K14" s="76">
        <f>VLOOKUP(C14,'Chemical data'!$B$2:$O$68,9,FALSE)</f>
        <v>0</v>
      </c>
      <c r="L14" s="76">
        <f>VLOOKUP(C14,'Chemical data'!$B$2:$O$68,10,FALSE)</f>
        <v>0</v>
      </c>
      <c r="M14" s="78">
        <f>VLOOKUP(C14,'Chemical data'!$B$2:$O$68,11,FALSE)</f>
        <v>0</v>
      </c>
      <c r="N14" s="76">
        <f>VLOOKUP(C14,'Chemical data'!$B$2:$O$68,12,FALSE)</f>
        <v>0</v>
      </c>
      <c r="O14" s="76">
        <f>VLOOKUP(C14,'Chemical data'!$B$2:$O$68,13,FALSE)</f>
        <v>0</v>
      </c>
      <c r="P14" s="79">
        <f>VLOOKUP(C14,'Chemical data'!$B$2:$O$68,14,FALSE)</f>
        <v>0</v>
      </c>
      <c r="Q14" s="80">
        <f t="shared" si="2"/>
        <v>0</v>
      </c>
      <c r="R14" s="81" t="str">
        <f t="shared" si="0"/>
        <v>0</v>
      </c>
      <c r="S14" s="81">
        <f t="shared" si="1"/>
        <v>0</v>
      </c>
      <c r="T14" s="36">
        <v>1</v>
      </c>
    </row>
    <row r="15" spans="2:28" x14ac:dyDescent="0.3">
      <c r="B15" s="11">
        <v>11</v>
      </c>
      <c r="C15" s="95" t="s">
        <v>331</v>
      </c>
      <c r="D15" s="76">
        <f>VLOOKUP(C15,'Chemical data'!$B$2:$O$68,2,FALSE)</f>
        <v>0</v>
      </c>
      <c r="E15" s="76">
        <f>VLOOKUP(C15,'Chemical data'!$B$2:$O$68,3,FALSE)</f>
        <v>0</v>
      </c>
      <c r="F15" s="76">
        <f>VLOOKUP(C15,'Chemical data'!$B$2:$O$68,4,FALSE)</f>
        <v>0</v>
      </c>
      <c r="G15" s="76">
        <f>VLOOKUP(C15,'Chemical data'!$B$2:$O$68,5,FALSE)</f>
        <v>0</v>
      </c>
      <c r="H15" s="76">
        <f>VLOOKUP(C15,'Chemical data'!$B$2:$O$68,6,FALSE)</f>
        <v>0</v>
      </c>
      <c r="I15" s="77">
        <f>VLOOKUP(C15,'Chemical data'!$B$2:$O$68,7,FALSE)</f>
        <v>0</v>
      </c>
      <c r="J15" s="76">
        <f>VLOOKUP(C15,'Chemical data'!$B$2:$O$68,8,FALSE)</f>
        <v>0</v>
      </c>
      <c r="K15" s="76">
        <f>VLOOKUP(C15,'Chemical data'!$B$2:$O$68,9,FALSE)</f>
        <v>0</v>
      </c>
      <c r="L15" s="76">
        <f>VLOOKUP(C15,'Chemical data'!$B$2:$O$68,10,FALSE)</f>
        <v>0</v>
      </c>
      <c r="M15" s="78">
        <f>VLOOKUP(C15,'Chemical data'!$B$2:$O$68,11,FALSE)</f>
        <v>0</v>
      </c>
      <c r="N15" s="76">
        <f>VLOOKUP(C15,'Chemical data'!$B$2:$O$68,12,FALSE)</f>
        <v>0</v>
      </c>
      <c r="O15" s="76">
        <f>VLOOKUP(C15,'Chemical data'!$B$2:$O$68,13,FALSE)</f>
        <v>0</v>
      </c>
      <c r="P15" s="79">
        <f>VLOOKUP(C15,'Chemical data'!$B$2:$O$68,14,FALSE)</f>
        <v>0</v>
      </c>
      <c r="Q15" s="80">
        <f t="shared" si="2"/>
        <v>0</v>
      </c>
      <c r="R15" s="81" t="str">
        <f t="shared" si="0"/>
        <v>0</v>
      </c>
      <c r="S15" s="81">
        <f t="shared" si="1"/>
        <v>0</v>
      </c>
      <c r="T15" s="36">
        <v>1</v>
      </c>
    </row>
    <row r="16" spans="2:28" x14ac:dyDescent="0.3">
      <c r="B16" s="11">
        <v>12</v>
      </c>
      <c r="C16" s="95" t="s">
        <v>331</v>
      </c>
      <c r="D16" s="76">
        <f>VLOOKUP(C16,'Chemical data'!$B$2:$O$68,2,FALSE)</f>
        <v>0</v>
      </c>
      <c r="E16" s="76">
        <f>VLOOKUP(C16,'Chemical data'!$B$2:$O$68,3,FALSE)</f>
        <v>0</v>
      </c>
      <c r="F16" s="76">
        <f>VLOOKUP(C16,'Chemical data'!$B$2:$O$68,4,FALSE)</f>
        <v>0</v>
      </c>
      <c r="G16" s="76">
        <f>VLOOKUP(C16,'Chemical data'!$B$2:$O$68,5,FALSE)</f>
        <v>0</v>
      </c>
      <c r="H16" s="76">
        <f>VLOOKUP(C16,'Chemical data'!$B$2:$O$68,6,FALSE)</f>
        <v>0</v>
      </c>
      <c r="I16" s="77">
        <f>VLOOKUP(C16,'Chemical data'!$B$2:$O$68,7,FALSE)</f>
        <v>0</v>
      </c>
      <c r="J16" s="76">
        <f>VLOOKUP(C16,'Chemical data'!$B$2:$O$68,8,FALSE)</f>
        <v>0</v>
      </c>
      <c r="K16" s="76">
        <f>VLOOKUP(C16,'Chemical data'!$B$2:$O$68,9,FALSE)</f>
        <v>0</v>
      </c>
      <c r="L16" s="76">
        <f>VLOOKUP(C16,'Chemical data'!$B$2:$O$68,10,FALSE)</f>
        <v>0</v>
      </c>
      <c r="M16" s="78">
        <f>VLOOKUP(C16,'Chemical data'!$B$2:$O$68,11,FALSE)</f>
        <v>0</v>
      </c>
      <c r="N16" s="76">
        <f>VLOOKUP(C16,'Chemical data'!$B$2:$O$68,12,FALSE)</f>
        <v>0</v>
      </c>
      <c r="O16" s="76">
        <f>VLOOKUP(C16,'Chemical data'!$B$2:$O$68,13,FALSE)</f>
        <v>0</v>
      </c>
      <c r="P16" s="79">
        <f>VLOOKUP(C16,'Chemical data'!$B$2:$O$68,14,FALSE)</f>
        <v>0</v>
      </c>
      <c r="Q16" s="80">
        <f t="shared" si="2"/>
        <v>0</v>
      </c>
      <c r="R16" s="81" t="str">
        <f t="shared" si="0"/>
        <v>0</v>
      </c>
      <c r="S16" s="81">
        <f t="shared" si="1"/>
        <v>0</v>
      </c>
      <c r="T16" s="36">
        <v>1</v>
      </c>
    </row>
    <row r="17" spans="2:20" x14ac:dyDescent="0.3">
      <c r="B17" s="11">
        <v>13</v>
      </c>
      <c r="C17" s="95" t="s">
        <v>331</v>
      </c>
      <c r="D17" s="76">
        <f>VLOOKUP(C17,'Chemical data'!$B$2:$O$68,2,FALSE)</f>
        <v>0</v>
      </c>
      <c r="E17" s="76">
        <f>VLOOKUP(C17,'Chemical data'!$B$2:$O$68,3,FALSE)</f>
        <v>0</v>
      </c>
      <c r="F17" s="76">
        <f>VLOOKUP(C17,'Chemical data'!$B$2:$O$68,4,FALSE)</f>
        <v>0</v>
      </c>
      <c r="G17" s="76">
        <f>VLOOKUP(C17,'Chemical data'!$B$2:$O$68,5,FALSE)</f>
        <v>0</v>
      </c>
      <c r="H17" s="76">
        <f>VLOOKUP(C17,'Chemical data'!$B$2:$O$68,6,FALSE)</f>
        <v>0</v>
      </c>
      <c r="I17" s="77">
        <f>VLOOKUP(C17,'Chemical data'!$B$2:$O$68,7,FALSE)</f>
        <v>0</v>
      </c>
      <c r="J17" s="76">
        <f>VLOOKUP(C17,'Chemical data'!$B$2:$O$68,8,FALSE)</f>
        <v>0</v>
      </c>
      <c r="K17" s="76">
        <f>VLOOKUP(C17,'Chemical data'!$B$2:$O$68,9,FALSE)</f>
        <v>0</v>
      </c>
      <c r="L17" s="76">
        <f>VLOOKUP(C17,'Chemical data'!$B$2:$O$68,10,FALSE)</f>
        <v>0</v>
      </c>
      <c r="M17" s="78">
        <f>VLOOKUP(C17,'Chemical data'!$B$2:$O$68,11,FALSE)</f>
        <v>0</v>
      </c>
      <c r="N17" s="76">
        <f>VLOOKUP(C17,'Chemical data'!$B$2:$O$68,12,FALSE)</f>
        <v>0</v>
      </c>
      <c r="O17" s="76">
        <f>VLOOKUP(C17,'Chemical data'!$B$2:$O$68,13,FALSE)</f>
        <v>0</v>
      </c>
      <c r="P17" s="79">
        <f>VLOOKUP(C17,'Chemical data'!$B$2:$O$68,14,FALSE)</f>
        <v>0</v>
      </c>
      <c r="Q17" s="80">
        <f t="shared" si="2"/>
        <v>0</v>
      </c>
      <c r="R17" s="81" t="str">
        <f t="shared" si="0"/>
        <v>0</v>
      </c>
      <c r="S17" s="81">
        <f t="shared" si="1"/>
        <v>0</v>
      </c>
      <c r="T17" s="36">
        <v>1</v>
      </c>
    </row>
    <row r="18" spans="2:20" x14ac:dyDescent="0.3">
      <c r="B18" s="11">
        <v>14</v>
      </c>
      <c r="C18" s="95" t="s">
        <v>331</v>
      </c>
      <c r="D18" s="76">
        <f>VLOOKUP(C18,'Chemical data'!$B$2:$O$68,2,FALSE)</f>
        <v>0</v>
      </c>
      <c r="E18" s="76">
        <f>VLOOKUP(C18,'Chemical data'!$B$2:$O$68,3,FALSE)</f>
        <v>0</v>
      </c>
      <c r="F18" s="76">
        <f>VLOOKUP(C18,'Chemical data'!$B$2:$O$68,4,FALSE)</f>
        <v>0</v>
      </c>
      <c r="G18" s="76">
        <f>VLOOKUP(C18,'Chemical data'!$B$2:$O$68,5,FALSE)</f>
        <v>0</v>
      </c>
      <c r="H18" s="76">
        <f>VLOOKUP(C18,'Chemical data'!$B$2:$O$68,6,FALSE)</f>
        <v>0</v>
      </c>
      <c r="I18" s="77">
        <f>VLOOKUP(C18,'Chemical data'!$B$2:$O$68,7,FALSE)</f>
        <v>0</v>
      </c>
      <c r="J18" s="76">
        <f>VLOOKUP(C18,'Chemical data'!$B$2:$O$68,8,FALSE)</f>
        <v>0</v>
      </c>
      <c r="K18" s="76">
        <f>VLOOKUP(C18,'Chemical data'!$B$2:$O$68,9,FALSE)</f>
        <v>0</v>
      </c>
      <c r="L18" s="76">
        <f>VLOOKUP(C18,'Chemical data'!$B$2:$O$68,10,FALSE)</f>
        <v>0</v>
      </c>
      <c r="M18" s="78">
        <f>VLOOKUP(C18,'Chemical data'!$B$2:$O$68,11,FALSE)</f>
        <v>0</v>
      </c>
      <c r="N18" s="76">
        <f>VLOOKUP(C18,'Chemical data'!$B$2:$O$68,12,FALSE)</f>
        <v>0</v>
      </c>
      <c r="O18" s="76">
        <f>VLOOKUP(C18,'Chemical data'!$B$2:$O$68,13,FALSE)</f>
        <v>0</v>
      </c>
      <c r="P18" s="79">
        <f>VLOOKUP(C18,'Chemical data'!$B$2:$O$68,14,FALSE)</f>
        <v>0</v>
      </c>
      <c r="Q18" s="80">
        <f t="shared" si="2"/>
        <v>0</v>
      </c>
      <c r="R18" s="81" t="str">
        <f t="shared" si="0"/>
        <v>0</v>
      </c>
      <c r="S18" s="81">
        <f t="shared" si="1"/>
        <v>0</v>
      </c>
      <c r="T18" s="36">
        <v>1</v>
      </c>
    </row>
    <row r="19" spans="2:20" x14ac:dyDescent="0.3">
      <c r="B19" s="11">
        <v>15</v>
      </c>
      <c r="C19" s="95" t="s">
        <v>331</v>
      </c>
      <c r="D19" s="76">
        <f>VLOOKUP(C19,'Chemical data'!$B$2:$O$68,2,FALSE)</f>
        <v>0</v>
      </c>
      <c r="E19" s="76">
        <f>VLOOKUP(C19,'Chemical data'!$B$2:$O$68,3,FALSE)</f>
        <v>0</v>
      </c>
      <c r="F19" s="76">
        <f>VLOOKUP(C19,'Chemical data'!$B$2:$O$68,4,FALSE)</f>
        <v>0</v>
      </c>
      <c r="G19" s="76">
        <f>VLOOKUP(C19,'Chemical data'!$B$2:$O$68,5,FALSE)</f>
        <v>0</v>
      </c>
      <c r="H19" s="76">
        <f>VLOOKUP(C19,'Chemical data'!$B$2:$O$68,6,FALSE)</f>
        <v>0</v>
      </c>
      <c r="I19" s="77">
        <f>VLOOKUP(C19,'Chemical data'!$B$2:$O$68,7,FALSE)</f>
        <v>0</v>
      </c>
      <c r="J19" s="76">
        <f>VLOOKUP(C19,'Chemical data'!$B$2:$O$68,8,FALSE)</f>
        <v>0</v>
      </c>
      <c r="K19" s="76">
        <f>VLOOKUP(C19,'Chemical data'!$B$2:$O$68,9,FALSE)</f>
        <v>0</v>
      </c>
      <c r="L19" s="76">
        <f>VLOOKUP(C19,'Chemical data'!$B$2:$O$68,10,FALSE)</f>
        <v>0</v>
      </c>
      <c r="M19" s="78">
        <f>VLOOKUP(C19,'Chemical data'!$B$2:$O$68,11,FALSE)</f>
        <v>0</v>
      </c>
      <c r="N19" s="76">
        <f>VLOOKUP(C19,'Chemical data'!$B$2:$O$68,12,FALSE)</f>
        <v>0</v>
      </c>
      <c r="O19" s="76">
        <f>VLOOKUP(C19,'Chemical data'!$B$2:$O$68,13,FALSE)</f>
        <v>0</v>
      </c>
      <c r="P19" s="79">
        <f>VLOOKUP(C19,'Chemical data'!$B$2:$O$68,14,FALSE)</f>
        <v>0</v>
      </c>
      <c r="Q19" s="80">
        <f t="shared" si="2"/>
        <v>0</v>
      </c>
      <c r="R19" s="81" t="str">
        <f t="shared" si="0"/>
        <v>0</v>
      </c>
      <c r="S19" s="81">
        <f t="shared" si="1"/>
        <v>0</v>
      </c>
      <c r="T19" s="36">
        <v>1</v>
      </c>
    </row>
    <row r="20" spans="2:20" x14ac:dyDescent="0.3">
      <c r="B20" s="11">
        <v>16</v>
      </c>
      <c r="C20" s="95" t="s">
        <v>331</v>
      </c>
      <c r="D20" s="76">
        <f>VLOOKUP(C20,'Chemical data'!$B$2:$O$68,2,FALSE)</f>
        <v>0</v>
      </c>
      <c r="E20" s="76">
        <f>VLOOKUP(C20,'Chemical data'!$B$2:$O$68,3,FALSE)</f>
        <v>0</v>
      </c>
      <c r="F20" s="76">
        <f>VLOOKUP(C20,'Chemical data'!$B$2:$O$68,4,FALSE)</f>
        <v>0</v>
      </c>
      <c r="G20" s="76">
        <f>VLOOKUP(C20,'Chemical data'!$B$2:$O$68,5,FALSE)</f>
        <v>0</v>
      </c>
      <c r="H20" s="76">
        <f>VLOOKUP(C20,'Chemical data'!$B$2:$O$68,6,FALSE)</f>
        <v>0</v>
      </c>
      <c r="I20" s="77">
        <f>VLOOKUP(C20,'Chemical data'!$B$2:$O$68,7,FALSE)</f>
        <v>0</v>
      </c>
      <c r="J20" s="76">
        <f>VLOOKUP(C20,'Chemical data'!$B$2:$O$68,8,FALSE)</f>
        <v>0</v>
      </c>
      <c r="K20" s="76">
        <f>VLOOKUP(C20,'Chemical data'!$B$2:$O$68,9,FALSE)</f>
        <v>0</v>
      </c>
      <c r="L20" s="76">
        <f>VLOOKUP(C20,'Chemical data'!$B$2:$O$68,10,FALSE)</f>
        <v>0</v>
      </c>
      <c r="M20" s="78">
        <f>VLOOKUP(C20,'Chemical data'!$B$2:$O$68,11,FALSE)</f>
        <v>0</v>
      </c>
      <c r="N20" s="76">
        <f>VLOOKUP(C20,'Chemical data'!$B$2:$O$68,12,FALSE)</f>
        <v>0</v>
      </c>
      <c r="O20" s="76">
        <f>VLOOKUP(C20,'Chemical data'!$B$2:$O$68,13,FALSE)</f>
        <v>0</v>
      </c>
      <c r="P20" s="79">
        <f>VLOOKUP(C20,'Chemical data'!$B$2:$O$68,14,FALSE)</f>
        <v>0</v>
      </c>
      <c r="Q20" s="80">
        <f t="shared" si="2"/>
        <v>0</v>
      </c>
      <c r="R20" s="81" t="str">
        <f t="shared" si="0"/>
        <v>0</v>
      </c>
      <c r="S20" s="81">
        <f t="shared" si="1"/>
        <v>0</v>
      </c>
      <c r="T20" s="36">
        <v>1</v>
      </c>
    </row>
    <row r="21" spans="2:20" x14ac:dyDescent="0.3">
      <c r="B21" s="11">
        <v>17</v>
      </c>
      <c r="C21" s="95" t="s">
        <v>331</v>
      </c>
      <c r="D21" s="76">
        <f>VLOOKUP(C21,'Chemical data'!$B$2:$O$68,2,FALSE)</f>
        <v>0</v>
      </c>
      <c r="E21" s="76">
        <f>VLOOKUP(C21,'Chemical data'!$B$2:$O$68,3,FALSE)</f>
        <v>0</v>
      </c>
      <c r="F21" s="76">
        <f>VLOOKUP(C21,'Chemical data'!$B$2:$O$68,4,FALSE)</f>
        <v>0</v>
      </c>
      <c r="G21" s="76">
        <f>VLOOKUP(C21,'Chemical data'!$B$2:$O$68,5,FALSE)</f>
        <v>0</v>
      </c>
      <c r="H21" s="76">
        <f>VLOOKUP(C21,'Chemical data'!$B$2:$O$68,6,FALSE)</f>
        <v>0</v>
      </c>
      <c r="I21" s="77">
        <f>VLOOKUP(C21,'Chemical data'!$B$2:$O$68,7,FALSE)</f>
        <v>0</v>
      </c>
      <c r="J21" s="76">
        <f>VLOOKUP(C21,'Chemical data'!$B$2:$O$68,8,FALSE)</f>
        <v>0</v>
      </c>
      <c r="K21" s="76">
        <f>VLOOKUP(C21,'Chemical data'!$B$2:$O$68,9,FALSE)</f>
        <v>0</v>
      </c>
      <c r="L21" s="76">
        <f>VLOOKUP(C21,'Chemical data'!$B$2:$O$68,10,FALSE)</f>
        <v>0</v>
      </c>
      <c r="M21" s="78">
        <f>VLOOKUP(C21,'Chemical data'!$B$2:$O$68,11,FALSE)</f>
        <v>0</v>
      </c>
      <c r="N21" s="76">
        <f>VLOOKUP(C21,'Chemical data'!$B$2:$O$68,12,FALSE)</f>
        <v>0</v>
      </c>
      <c r="O21" s="76">
        <f>VLOOKUP(C21,'Chemical data'!$B$2:$O$68,13,FALSE)</f>
        <v>0</v>
      </c>
      <c r="P21" s="79">
        <f>VLOOKUP(C21,'Chemical data'!$B$2:$O$68,14,FALSE)</f>
        <v>0</v>
      </c>
      <c r="Q21" s="80">
        <f t="shared" si="2"/>
        <v>0</v>
      </c>
      <c r="R21" s="81" t="str">
        <f t="shared" si="0"/>
        <v>0</v>
      </c>
      <c r="S21" s="81">
        <f t="shared" si="1"/>
        <v>0</v>
      </c>
      <c r="T21" s="36">
        <v>1</v>
      </c>
    </row>
    <row r="22" spans="2:20" x14ac:dyDescent="0.3">
      <c r="B22" s="11">
        <v>18</v>
      </c>
      <c r="C22" s="95" t="s">
        <v>331</v>
      </c>
      <c r="D22" s="76">
        <f>VLOOKUP(C22,'Chemical data'!$B$2:$O$68,2,FALSE)</f>
        <v>0</v>
      </c>
      <c r="E22" s="76">
        <f>VLOOKUP(C22,'Chemical data'!$B$2:$O$68,3,FALSE)</f>
        <v>0</v>
      </c>
      <c r="F22" s="76">
        <f>VLOOKUP(C22,'Chemical data'!$B$2:$O$68,4,FALSE)</f>
        <v>0</v>
      </c>
      <c r="G22" s="76">
        <f>VLOOKUP(C22,'Chemical data'!$B$2:$O$68,5,FALSE)</f>
        <v>0</v>
      </c>
      <c r="H22" s="76">
        <f>VLOOKUP(C22,'Chemical data'!$B$2:$O$68,6,FALSE)</f>
        <v>0</v>
      </c>
      <c r="I22" s="77">
        <f>VLOOKUP(C22,'Chemical data'!$B$2:$O$68,7,FALSE)</f>
        <v>0</v>
      </c>
      <c r="J22" s="76">
        <f>VLOOKUP(C22,'Chemical data'!$B$2:$O$68,8,FALSE)</f>
        <v>0</v>
      </c>
      <c r="K22" s="76">
        <f>VLOOKUP(C22,'Chemical data'!$B$2:$O$68,9,FALSE)</f>
        <v>0</v>
      </c>
      <c r="L22" s="76">
        <f>VLOOKUP(C22,'Chemical data'!$B$2:$O$68,10,FALSE)</f>
        <v>0</v>
      </c>
      <c r="M22" s="78">
        <f>VLOOKUP(C22,'Chemical data'!$B$2:$O$68,11,FALSE)</f>
        <v>0</v>
      </c>
      <c r="N22" s="76">
        <f>VLOOKUP(C22,'Chemical data'!$B$2:$O$68,12,FALSE)</f>
        <v>0</v>
      </c>
      <c r="O22" s="76">
        <f>VLOOKUP(C22,'Chemical data'!$B$2:$O$68,13,FALSE)</f>
        <v>0</v>
      </c>
      <c r="P22" s="79">
        <f>VLOOKUP(C22,'Chemical data'!$B$2:$O$68,14,FALSE)</f>
        <v>0</v>
      </c>
      <c r="Q22" s="80">
        <f t="shared" si="2"/>
        <v>0</v>
      </c>
      <c r="R22" s="81" t="str">
        <f t="shared" si="0"/>
        <v>0</v>
      </c>
      <c r="S22" s="81">
        <f t="shared" si="1"/>
        <v>0</v>
      </c>
      <c r="T22" s="36">
        <v>1</v>
      </c>
    </row>
    <row r="23" spans="2:20" x14ac:dyDescent="0.3">
      <c r="B23" s="11">
        <v>19</v>
      </c>
      <c r="C23" s="95" t="s">
        <v>331</v>
      </c>
      <c r="D23" s="76">
        <f>VLOOKUP(C23,'Chemical data'!$B$2:$O$68,2,FALSE)</f>
        <v>0</v>
      </c>
      <c r="E23" s="76">
        <f>VLOOKUP(C23,'Chemical data'!$B$2:$O$68,3,FALSE)</f>
        <v>0</v>
      </c>
      <c r="F23" s="76">
        <f>VLOOKUP(C23,'Chemical data'!$B$2:$O$68,4,FALSE)</f>
        <v>0</v>
      </c>
      <c r="G23" s="76">
        <f>VLOOKUP(C23,'Chemical data'!$B$2:$O$68,5,FALSE)</f>
        <v>0</v>
      </c>
      <c r="H23" s="76">
        <f>VLOOKUP(C23,'Chemical data'!$B$2:$O$68,6,FALSE)</f>
        <v>0</v>
      </c>
      <c r="I23" s="77">
        <f>VLOOKUP(C23,'Chemical data'!$B$2:$O$68,7,FALSE)</f>
        <v>0</v>
      </c>
      <c r="J23" s="76">
        <f>VLOOKUP(C23,'Chemical data'!$B$2:$O$68,8,FALSE)</f>
        <v>0</v>
      </c>
      <c r="K23" s="76">
        <f>VLOOKUP(C23,'Chemical data'!$B$2:$O$68,9,FALSE)</f>
        <v>0</v>
      </c>
      <c r="L23" s="76">
        <f>VLOOKUP(C23,'Chemical data'!$B$2:$O$68,10,FALSE)</f>
        <v>0</v>
      </c>
      <c r="M23" s="78">
        <f>VLOOKUP(C23,'Chemical data'!$B$2:$O$68,11,FALSE)</f>
        <v>0</v>
      </c>
      <c r="N23" s="76">
        <f>VLOOKUP(C23,'Chemical data'!$B$2:$O$68,12,FALSE)</f>
        <v>0</v>
      </c>
      <c r="O23" s="76">
        <f>VLOOKUP(C23,'Chemical data'!$B$2:$O$68,13,FALSE)</f>
        <v>0</v>
      </c>
      <c r="P23" s="79">
        <f>VLOOKUP(C23,'Chemical data'!$B$2:$O$68,14,FALSE)</f>
        <v>0</v>
      </c>
      <c r="Q23" s="80">
        <f t="shared" si="2"/>
        <v>0</v>
      </c>
      <c r="R23" s="81" t="str">
        <f t="shared" si="0"/>
        <v>0</v>
      </c>
      <c r="S23" s="81">
        <f t="shared" si="1"/>
        <v>0</v>
      </c>
      <c r="T23" s="36">
        <v>1</v>
      </c>
    </row>
    <row r="24" spans="2:20" x14ac:dyDescent="0.3">
      <c r="B24" s="11">
        <v>20</v>
      </c>
      <c r="C24" s="95" t="s">
        <v>331</v>
      </c>
      <c r="D24" s="76">
        <f>VLOOKUP(C24,'Chemical data'!$B$2:$O$68,2,FALSE)</f>
        <v>0</v>
      </c>
      <c r="E24" s="76">
        <f>VLOOKUP(C24,'Chemical data'!$B$2:$O$68,3,FALSE)</f>
        <v>0</v>
      </c>
      <c r="F24" s="76">
        <f>VLOOKUP(C24,'Chemical data'!$B$2:$O$68,4,FALSE)</f>
        <v>0</v>
      </c>
      <c r="G24" s="76">
        <f>VLOOKUP(C24,'Chemical data'!$B$2:$O$68,5,FALSE)</f>
        <v>0</v>
      </c>
      <c r="H24" s="76">
        <f>VLOOKUP(C24,'Chemical data'!$B$2:$O$68,6,FALSE)</f>
        <v>0</v>
      </c>
      <c r="I24" s="77">
        <f>VLOOKUP(C24,'Chemical data'!$B$2:$O$68,7,FALSE)</f>
        <v>0</v>
      </c>
      <c r="J24" s="76">
        <f>VLOOKUP(C24,'Chemical data'!$B$2:$O$68,8,FALSE)</f>
        <v>0</v>
      </c>
      <c r="K24" s="76">
        <f>VLOOKUP(C24,'Chemical data'!$B$2:$O$68,9,FALSE)</f>
        <v>0</v>
      </c>
      <c r="L24" s="76">
        <f>VLOOKUP(C24,'Chemical data'!$B$2:$O$68,10,FALSE)</f>
        <v>0</v>
      </c>
      <c r="M24" s="78">
        <f>VLOOKUP(C24,'Chemical data'!$B$2:$O$68,11,FALSE)</f>
        <v>0</v>
      </c>
      <c r="N24" s="76">
        <f>VLOOKUP(C24,'Chemical data'!$B$2:$O$68,12,FALSE)</f>
        <v>0</v>
      </c>
      <c r="O24" s="76">
        <f>VLOOKUP(C24,'Chemical data'!$B$2:$O$68,13,FALSE)</f>
        <v>0</v>
      </c>
      <c r="P24" s="79">
        <f>VLOOKUP(C24,'Chemical data'!$B$2:$O$68,14,FALSE)</f>
        <v>0</v>
      </c>
      <c r="Q24" s="80">
        <f t="shared" si="2"/>
        <v>0</v>
      </c>
      <c r="R24" s="81" t="str">
        <f t="shared" si="0"/>
        <v>0</v>
      </c>
      <c r="S24" s="81">
        <f t="shared" si="1"/>
        <v>0</v>
      </c>
      <c r="T24" s="36">
        <v>1</v>
      </c>
    </row>
  </sheetData>
  <sheetProtection password="930B" sheet="1" objects="1" scenarios="1"/>
  <pageMargins left="0.7" right="0.7" top="0.75" bottom="0.75" header="0.3" footer="0.3"/>
  <pageSetup paperSize="9" scale="59"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Title="Chemicals" prompt="Select from list">
          <x14:formula1>
            <xm:f>'Chemical data'!$B$2:$B$68</xm:f>
          </x14:formula1>
          <xm:sqref>C5:C24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B79"/>
  <sheetViews>
    <sheetView workbookViewId="0">
      <pane xSplit="2" topLeftCell="N1" activePane="topRight" state="frozen"/>
      <selection pane="topRight" activeCell="Q10" sqref="Q10"/>
    </sheetView>
  </sheetViews>
  <sheetFormatPr defaultRowHeight="14.4" x14ac:dyDescent="0.3"/>
  <cols>
    <col min="2" max="2" width="34" customWidth="1"/>
    <col min="3" max="3" width="10.44140625" customWidth="1"/>
    <col min="5" max="5" width="10.33203125" customWidth="1"/>
    <col min="6" max="6" width="6.21875" customWidth="1"/>
    <col min="7" max="7" width="8" customWidth="1"/>
    <col min="9" max="9" width="8" customWidth="1"/>
    <col min="10" max="10" width="16.109375" customWidth="1"/>
    <col min="11" max="11" width="11.21875" customWidth="1"/>
    <col min="13" max="13" width="12.5546875" customWidth="1"/>
    <col min="14" max="14" width="10.109375" customWidth="1"/>
    <col min="15" max="15" width="12.6640625" customWidth="1"/>
    <col min="16" max="16" width="16.109375" customWidth="1"/>
    <col min="17" max="17" width="12.44140625" customWidth="1"/>
    <col min="21" max="21" width="13.33203125" customWidth="1"/>
  </cols>
  <sheetData>
    <row r="1" spans="1:28" ht="72" x14ac:dyDescent="0.3">
      <c r="A1" s="94" t="s">
        <v>334</v>
      </c>
      <c r="C1" s="40" t="s">
        <v>46</v>
      </c>
      <c r="D1" s="40" t="s">
        <v>52</v>
      </c>
      <c r="E1" s="40" t="s">
        <v>47</v>
      </c>
      <c r="F1" s="40" t="s">
        <v>106</v>
      </c>
      <c r="G1" s="40" t="s">
        <v>107</v>
      </c>
      <c r="H1" s="61" t="s">
        <v>95</v>
      </c>
      <c r="I1" s="40" t="s">
        <v>105</v>
      </c>
      <c r="J1" s="40" t="s">
        <v>108</v>
      </c>
      <c r="K1" s="40" t="s">
        <v>109</v>
      </c>
      <c r="L1" s="56" t="s">
        <v>96</v>
      </c>
      <c r="M1" s="40" t="s">
        <v>103</v>
      </c>
      <c r="N1" s="40" t="s">
        <v>104</v>
      </c>
      <c r="O1" s="39" t="s">
        <v>194</v>
      </c>
      <c r="Q1" s="40" t="s">
        <v>195</v>
      </c>
      <c r="R1" s="40" t="s">
        <v>309</v>
      </c>
      <c r="S1" s="40" t="s">
        <v>196</v>
      </c>
      <c r="T1" s="40" t="s">
        <v>310</v>
      </c>
      <c r="U1" s="40" t="s">
        <v>312</v>
      </c>
      <c r="V1" s="41" t="s">
        <v>92</v>
      </c>
      <c r="W1" s="41" t="s">
        <v>49</v>
      </c>
      <c r="X1" s="41" t="s">
        <v>50</v>
      </c>
      <c r="Y1" s="41" t="s">
        <v>48</v>
      </c>
      <c r="Z1" s="41" t="s">
        <v>49</v>
      </c>
      <c r="AA1" s="41" t="s">
        <v>50</v>
      </c>
      <c r="AB1" s="41" t="s">
        <v>78</v>
      </c>
    </row>
    <row r="2" spans="1:28" x14ac:dyDescent="0.3">
      <c r="B2" t="s">
        <v>331</v>
      </c>
      <c r="Q2" s="44" t="s">
        <v>147</v>
      </c>
      <c r="R2" s="44" t="s">
        <v>85</v>
      </c>
      <c r="S2" s="44" t="s">
        <v>94</v>
      </c>
      <c r="T2" s="44" t="s">
        <v>90</v>
      </c>
      <c r="U2" s="44" t="s">
        <v>86</v>
      </c>
      <c r="V2" s="44" t="s">
        <v>91</v>
      </c>
      <c r="W2" s="42"/>
      <c r="X2" s="42"/>
      <c r="Y2" s="42"/>
      <c r="Z2" s="42"/>
      <c r="AA2" s="42"/>
      <c r="AB2" s="42"/>
    </row>
    <row r="3" spans="1:28" x14ac:dyDescent="0.3">
      <c r="B3" s="31" t="s">
        <v>3</v>
      </c>
      <c r="C3" s="33" t="s">
        <v>117</v>
      </c>
      <c r="D3" s="33" t="s">
        <v>71</v>
      </c>
      <c r="E3" s="33" t="s">
        <v>71</v>
      </c>
      <c r="F3" s="33">
        <v>0</v>
      </c>
      <c r="G3" s="33">
        <v>4</v>
      </c>
      <c r="H3" s="54">
        <v>4</v>
      </c>
      <c r="I3" s="33">
        <v>0</v>
      </c>
      <c r="J3" s="33">
        <v>0</v>
      </c>
      <c r="K3" s="33">
        <v>4</v>
      </c>
      <c r="L3" s="55">
        <v>4</v>
      </c>
      <c r="M3" s="33">
        <v>0</v>
      </c>
      <c r="N3" s="33">
        <v>0</v>
      </c>
      <c r="O3" s="35">
        <v>0</v>
      </c>
      <c r="P3" s="32"/>
      <c r="Q3" s="34" t="s">
        <v>116</v>
      </c>
      <c r="R3" s="65" t="s">
        <v>308</v>
      </c>
      <c r="S3" s="34" t="s">
        <v>116</v>
      </c>
      <c r="T3" s="34" t="s">
        <v>116</v>
      </c>
      <c r="U3" s="34" t="s">
        <v>116</v>
      </c>
      <c r="V3" s="51">
        <v>100</v>
      </c>
      <c r="W3" s="34" t="s">
        <v>73</v>
      </c>
      <c r="X3" s="34" t="s">
        <v>73</v>
      </c>
      <c r="Y3" s="34" t="s">
        <v>73</v>
      </c>
      <c r="Z3" s="34" t="s">
        <v>72</v>
      </c>
      <c r="AA3" s="34" t="s">
        <v>72</v>
      </c>
      <c r="AB3" s="34" t="s">
        <v>72</v>
      </c>
    </row>
    <row r="4" spans="1:28" x14ac:dyDescent="0.3">
      <c r="B4" s="31" t="s">
        <v>54</v>
      </c>
      <c r="C4" s="33" t="s">
        <v>118</v>
      </c>
      <c r="D4" s="33" t="s">
        <v>71</v>
      </c>
      <c r="E4" s="33" t="s">
        <v>71</v>
      </c>
      <c r="F4" s="33">
        <v>1</v>
      </c>
      <c r="G4" s="33">
        <v>0</v>
      </c>
      <c r="H4" s="54">
        <v>1</v>
      </c>
      <c r="I4" s="33">
        <v>2</v>
      </c>
      <c r="J4" s="33">
        <v>0</v>
      </c>
      <c r="K4" s="33">
        <v>4</v>
      </c>
      <c r="L4" s="55">
        <v>6</v>
      </c>
      <c r="M4" s="33">
        <v>3</v>
      </c>
      <c r="N4" s="33">
        <v>0</v>
      </c>
      <c r="O4" s="35" t="s">
        <v>77</v>
      </c>
      <c r="P4" s="32"/>
      <c r="Q4" s="34" t="s">
        <v>116</v>
      </c>
      <c r="R4" s="34" t="s">
        <v>116</v>
      </c>
      <c r="S4" s="34">
        <v>150</v>
      </c>
      <c r="T4" s="34">
        <v>0.6</v>
      </c>
      <c r="U4" s="34">
        <v>0.2</v>
      </c>
      <c r="V4" s="34" t="s">
        <v>116</v>
      </c>
      <c r="W4" s="34" t="s">
        <v>122</v>
      </c>
      <c r="X4" s="34" t="s">
        <v>73</v>
      </c>
      <c r="Y4" s="34" t="s">
        <v>124</v>
      </c>
      <c r="Z4" s="34" t="s">
        <v>119</v>
      </c>
      <c r="AA4" s="34" t="s">
        <v>72</v>
      </c>
      <c r="AB4" s="34" t="s">
        <v>72</v>
      </c>
    </row>
    <row r="5" spans="1:28" x14ac:dyDescent="0.3">
      <c r="B5" s="31" t="s">
        <v>120</v>
      </c>
      <c r="C5" s="33" t="s">
        <v>121</v>
      </c>
      <c r="D5" s="33" t="s">
        <v>71</v>
      </c>
      <c r="E5" s="33" t="s">
        <v>71</v>
      </c>
      <c r="F5" s="33">
        <v>4</v>
      </c>
      <c r="G5" s="33">
        <v>0</v>
      </c>
      <c r="H5" s="54">
        <v>4</v>
      </c>
      <c r="I5" s="33">
        <v>2</v>
      </c>
      <c r="J5" s="33">
        <v>0</v>
      </c>
      <c r="K5" s="33">
        <v>0</v>
      </c>
      <c r="L5" s="55">
        <v>2</v>
      </c>
      <c r="M5" s="33">
        <v>3</v>
      </c>
      <c r="N5" s="33">
        <v>2</v>
      </c>
      <c r="O5" s="35" t="s">
        <v>77</v>
      </c>
      <c r="P5" s="32"/>
      <c r="Q5" s="34">
        <v>3.6</v>
      </c>
      <c r="R5" s="34" t="s">
        <v>116</v>
      </c>
      <c r="S5" s="34" t="s">
        <v>116</v>
      </c>
      <c r="T5" s="34" t="s">
        <v>116</v>
      </c>
      <c r="U5" s="34" t="s">
        <v>116</v>
      </c>
      <c r="V5" s="34" t="s">
        <v>116</v>
      </c>
      <c r="W5" s="34" t="s">
        <v>122</v>
      </c>
      <c r="X5" s="34" t="s">
        <v>122</v>
      </c>
      <c r="Y5" s="34" t="s">
        <v>124</v>
      </c>
      <c r="Z5" s="34" t="s">
        <v>72</v>
      </c>
      <c r="AA5" s="34" t="s">
        <v>123</v>
      </c>
      <c r="AB5" s="34" t="s">
        <v>72</v>
      </c>
    </row>
    <row r="6" spans="1:28" x14ac:dyDescent="0.3">
      <c r="B6" s="31" t="s">
        <v>24</v>
      </c>
      <c r="C6" s="33" t="s">
        <v>125</v>
      </c>
      <c r="D6" s="33" t="s">
        <v>71</v>
      </c>
      <c r="E6" s="33" t="s">
        <v>71</v>
      </c>
      <c r="F6" s="33">
        <v>2</v>
      </c>
      <c r="G6" s="33">
        <v>4</v>
      </c>
      <c r="H6" s="54">
        <v>6</v>
      </c>
      <c r="I6" s="33">
        <v>0</v>
      </c>
      <c r="J6" s="33">
        <v>0</v>
      </c>
      <c r="K6" s="33">
        <v>2</v>
      </c>
      <c r="L6" s="55">
        <v>2</v>
      </c>
      <c r="M6" s="33">
        <v>0</v>
      </c>
      <c r="N6" s="33">
        <v>1</v>
      </c>
      <c r="O6" s="35">
        <v>0</v>
      </c>
      <c r="P6" s="32"/>
      <c r="Q6" s="64">
        <v>80</v>
      </c>
      <c r="R6" s="34">
        <v>2.9999999999999997E-4</v>
      </c>
      <c r="S6" s="34" t="s">
        <v>116</v>
      </c>
      <c r="T6" s="34" t="s">
        <v>116</v>
      </c>
      <c r="U6" s="34">
        <v>5.0000000000000001E-3</v>
      </c>
      <c r="V6" s="34" t="s">
        <v>116</v>
      </c>
      <c r="W6" s="34" t="s">
        <v>122</v>
      </c>
      <c r="X6" s="34" t="s">
        <v>73</v>
      </c>
      <c r="Y6" s="34" t="s">
        <v>124</v>
      </c>
      <c r="Z6" s="34" t="s">
        <v>72</v>
      </c>
      <c r="AA6" s="34" t="s">
        <v>72</v>
      </c>
      <c r="AB6" s="34" t="s">
        <v>72</v>
      </c>
    </row>
    <row r="7" spans="1:28" ht="16.2" x14ac:dyDescent="0.3">
      <c r="B7" s="31" t="s">
        <v>55</v>
      </c>
      <c r="C7" s="33" t="s">
        <v>127</v>
      </c>
      <c r="D7" s="33" t="s">
        <v>71</v>
      </c>
      <c r="E7" s="33" t="s">
        <v>71</v>
      </c>
      <c r="F7" s="33">
        <v>2</v>
      </c>
      <c r="G7" s="33">
        <v>4</v>
      </c>
      <c r="H7" s="54">
        <v>6</v>
      </c>
      <c r="I7" s="33">
        <v>2</v>
      </c>
      <c r="J7" s="33">
        <v>0</v>
      </c>
      <c r="K7" s="33">
        <v>4</v>
      </c>
      <c r="L7" s="55">
        <v>6</v>
      </c>
      <c r="M7" s="33">
        <v>0</v>
      </c>
      <c r="N7" s="33">
        <v>0</v>
      </c>
      <c r="O7" s="35">
        <v>0</v>
      </c>
      <c r="P7" s="32"/>
      <c r="Q7" s="64">
        <v>100</v>
      </c>
      <c r="R7" s="34" t="s">
        <v>130</v>
      </c>
      <c r="S7" s="34">
        <v>25</v>
      </c>
      <c r="T7" s="34" t="s">
        <v>129</v>
      </c>
      <c r="U7" s="34">
        <v>0.01</v>
      </c>
      <c r="V7" s="67">
        <v>37</v>
      </c>
      <c r="W7" s="34" t="s">
        <v>122</v>
      </c>
      <c r="X7" s="34" t="s">
        <v>73</v>
      </c>
      <c r="Y7" s="34" t="s">
        <v>124</v>
      </c>
      <c r="Z7" s="34" t="s">
        <v>72</v>
      </c>
      <c r="AA7" s="34" t="s">
        <v>72</v>
      </c>
      <c r="AB7" s="34" t="s">
        <v>72</v>
      </c>
    </row>
    <row r="8" spans="1:28" x14ac:dyDescent="0.3">
      <c r="B8" s="31" t="s">
        <v>128</v>
      </c>
      <c r="C8" s="33" t="s">
        <v>132</v>
      </c>
      <c r="D8" s="33" t="s">
        <v>133</v>
      </c>
      <c r="E8" s="33" t="s">
        <v>84</v>
      </c>
      <c r="F8" s="33">
        <v>4</v>
      </c>
      <c r="G8" s="33">
        <v>0</v>
      </c>
      <c r="H8" s="54">
        <v>4</v>
      </c>
      <c r="I8" s="33">
        <v>0</v>
      </c>
      <c r="J8" s="33">
        <v>0</v>
      </c>
      <c r="K8" s="33">
        <v>0</v>
      </c>
      <c r="L8" s="55">
        <v>0</v>
      </c>
      <c r="M8" s="33">
        <v>3</v>
      </c>
      <c r="N8" s="33">
        <v>2</v>
      </c>
      <c r="O8" s="35" t="s">
        <v>77</v>
      </c>
      <c r="P8" s="32"/>
      <c r="Q8" s="34">
        <v>0.5</v>
      </c>
      <c r="R8" s="34" t="s">
        <v>116</v>
      </c>
      <c r="S8" s="34" t="s">
        <v>116</v>
      </c>
      <c r="T8" s="34" t="s">
        <v>116</v>
      </c>
      <c r="U8" s="34" t="s">
        <v>116</v>
      </c>
      <c r="V8" s="34" t="s">
        <v>116</v>
      </c>
      <c r="W8" s="34" t="s">
        <v>72</v>
      </c>
      <c r="X8" s="34" t="s">
        <v>122</v>
      </c>
      <c r="Y8" s="34" t="s">
        <v>72</v>
      </c>
      <c r="Z8" s="34" t="s">
        <v>72</v>
      </c>
      <c r="AA8" s="34" t="s">
        <v>78</v>
      </c>
      <c r="AB8" s="34" t="s">
        <v>131</v>
      </c>
    </row>
    <row r="9" spans="1:28" x14ac:dyDescent="0.3">
      <c r="B9" s="31" t="s">
        <v>157</v>
      </c>
      <c r="C9" s="33" t="s">
        <v>159</v>
      </c>
      <c r="D9" s="33" t="s">
        <v>71</v>
      </c>
      <c r="E9" s="33" t="s">
        <v>162</v>
      </c>
      <c r="F9" s="33">
        <v>1</v>
      </c>
      <c r="G9" s="33">
        <v>0</v>
      </c>
      <c r="H9" s="54">
        <v>1</v>
      </c>
      <c r="I9" s="33">
        <v>0</v>
      </c>
      <c r="J9" s="33">
        <v>0</v>
      </c>
      <c r="K9" s="33">
        <v>2</v>
      </c>
      <c r="L9" s="55">
        <v>2</v>
      </c>
      <c r="M9" s="33">
        <v>0</v>
      </c>
      <c r="N9" s="33">
        <v>2</v>
      </c>
      <c r="O9" s="35" t="s">
        <v>126</v>
      </c>
      <c r="P9" s="32"/>
      <c r="Q9" s="64">
        <v>1100</v>
      </c>
      <c r="R9" s="34" t="s">
        <v>116</v>
      </c>
      <c r="S9" s="34" t="s">
        <v>116</v>
      </c>
      <c r="T9" s="34">
        <v>0.15</v>
      </c>
      <c r="U9" s="34">
        <v>1.3</v>
      </c>
      <c r="V9" s="34" t="s">
        <v>116</v>
      </c>
      <c r="W9" s="34" t="s">
        <v>122</v>
      </c>
      <c r="X9" s="34" t="s">
        <v>73</v>
      </c>
      <c r="Y9" s="34" t="s">
        <v>124</v>
      </c>
      <c r="Z9" s="34" t="s">
        <v>72</v>
      </c>
      <c r="AA9" s="34" t="s">
        <v>72</v>
      </c>
      <c r="AB9" s="34" t="s">
        <v>72</v>
      </c>
    </row>
    <row r="10" spans="1:28" ht="16.2" x14ac:dyDescent="0.3">
      <c r="B10" s="31" t="s">
        <v>158</v>
      </c>
      <c r="C10" s="33" t="s">
        <v>160</v>
      </c>
      <c r="D10" s="33" t="s">
        <v>71</v>
      </c>
      <c r="E10" s="33" t="s">
        <v>71</v>
      </c>
      <c r="F10" s="33">
        <v>3</v>
      </c>
      <c r="G10" s="33">
        <v>4</v>
      </c>
      <c r="H10" s="54">
        <v>7</v>
      </c>
      <c r="I10" s="33">
        <v>3</v>
      </c>
      <c r="J10" s="33">
        <v>0</v>
      </c>
      <c r="K10" s="33">
        <v>2</v>
      </c>
      <c r="L10" s="55">
        <v>5</v>
      </c>
      <c r="M10" s="33">
        <v>1</v>
      </c>
      <c r="N10" s="33">
        <v>2</v>
      </c>
      <c r="O10" s="35" t="s">
        <v>126</v>
      </c>
      <c r="P10" s="32"/>
      <c r="Q10" s="64">
        <v>0.1</v>
      </c>
      <c r="R10" s="34" t="s">
        <v>116</v>
      </c>
      <c r="S10" s="34" t="s">
        <v>116</v>
      </c>
      <c r="T10" s="34" t="s">
        <v>137</v>
      </c>
      <c r="U10" s="65">
        <v>1.2E-2</v>
      </c>
      <c r="V10" s="67">
        <v>51</v>
      </c>
      <c r="W10" s="34" t="s">
        <v>122</v>
      </c>
      <c r="X10" s="34" t="s">
        <v>73</v>
      </c>
      <c r="Y10" s="34" t="s">
        <v>124</v>
      </c>
      <c r="Z10" s="34" t="s">
        <v>72</v>
      </c>
      <c r="AA10" s="34" t="s">
        <v>72</v>
      </c>
      <c r="AB10" s="34" t="s">
        <v>72</v>
      </c>
    </row>
    <row r="11" spans="1:28" ht="16.2" x14ac:dyDescent="0.3">
      <c r="B11" s="31" t="s">
        <v>56</v>
      </c>
      <c r="C11" s="33" t="s">
        <v>134</v>
      </c>
      <c r="D11" s="33" t="s">
        <v>71</v>
      </c>
      <c r="E11" s="33" t="s">
        <v>71</v>
      </c>
      <c r="F11" s="33">
        <v>2</v>
      </c>
      <c r="G11" s="33">
        <v>4</v>
      </c>
      <c r="H11" s="54">
        <v>6</v>
      </c>
      <c r="I11" s="33">
        <v>4</v>
      </c>
      <c r="J11" s="33">
        <v>0</v>
      </c>
      <c r="K11" s="33">
        <v>4</v>
      </c>
      <c r="L11" s="55">
        <v>8</v>
      </c>
      <c r="M11" s="33">
        <v>0</v>
      </c>
      <c r="N11" s="33">
        <v>0</v>
      </c>
      <c r="O11" s="35">
        <v>0</v>
      </c>
      <c r="P11" s="32"/>
      <c r="Q11" s="64">
        <v>4.7</v>
      </c>
      <c r="R11" s="34">
        <v>1.0000000000000001E-5</v>
      </c>
      <c r="S11" s="34">
        <v>0.08</v>
      </c>
      <c r="T11" s="34" t="s">
        <v>135</v>
      </c>
      <c r="U11" s="34">
        <v>5.0000000000000001E-3</v>
      </c>
      <c r="V11" s="67">
        <v>4.9000000000000004</v>
      </c>
      <c r="W11" s="34" t="s">
        <v>122</v>
      </c>
      <c r="X11" s="34" t="s">
        <v>73</v>
      </c>
      <c r="Y11" s="34" t="s">
        <v>124</v>
      </c>
      <c r="Z11" s="34" t="s">
        <v>72</v>
      </c>
      <c r="AA11" s="34" t="s">
        <v>72</v>
      </c>
      <c r="AB11" s="34" t="s">
        <v>72</v>
      </c>
    </row>
    <row r="12" spans="1:28" x14ac:dyDescent="0.3">
      <c r="B12" s="31" t="s">
        <v>57</v>
      </c>
      <c r="C12" s="33" t="s">
        <v>136</v>
      </c>
      <c r="D12" s="33" t="s">
        <v>71</v>
      </c>
      <c r="E12" s="33" t="s">
        <v>71</v>
      </c>
      <c r="F12" s="33">
        <v>2</v>
      </c>
      <c r="G12" s="33">
        <v>0</v>
      </c>
      <c r="H12" s="54">
        <v>2</v>
      </c>
      <c r="I12" s="33">
        <v>3</v>
      </c>
      <c r="J12" s="33">
        <v>0</v>
      </c>
      <c r="K12" s="33">
        <v>4</v>
      </c>
      <c r="L12" s="55">
        <v>7</v>
      </c>
      <c r="M12" s="33">
        <v>0</v>
      </c>
      <c r="N12" s="33">
        <v>0</v>
      </c>
      <c r="O12" s="35">
        <v>0</v>
      </c>
      <c r="P12" s="32"/>
      <c r="Q12" s="64">
        <v>99</v>
      </c>
      <c r="R12" s="34">
        <v>1E-4</v>
      </c>
      <c r="S12" s="34">
        <v>4.7</v>
      </c>
      <c r="T12" s="34" t="s">
        <v>116</v>
      </c>
      <c r="U12" s="34">
        <v>50</v>
      </c>
      <c r="V12" s="67">
        <v>3000</v>
      </c>
      <c r="W12" s="34" t="s">
        <v>122</v>
      </c>
      <c r="X12" s="34" t="s">
        <v>73</v>
      </c>
      <c r="Y12" s="34" t="s">
        <v>124</v>
      </c>
      <c r="Z12" s="34" t="s">
        <v>72</v>
      </c>
      <c r="AA12" s="34" t="s">
        <v>72</v>
      </c>
      <c r="AB12" s="34" t="s">
        <v>72</v>
      </c>
    </row>
    <row r="13" spans="1:28" ht="16.2" x14ac:dyDescent="0.3">
      <c r="B13" s="31" t="s">
        <v>58</v>
      </c>
      <c r="C13" s="33" t="s">
        <v>136</v>
      </c>
      <c r="D13" s="33" t="s">
        <v>71</v>
      </c>
      <c r="E13" s="33" t="s">
        <v>71</v>
      </c>
      <c r="F13" s="33">
        <v>2</v>
      </c>
      <c r="G13" s="33">
        <v>4</v>
      </c>
      <c r="H13" s="54">
        <v>6</v>
      </c>
      <c r="I13" s="33">
        <v>4</v>
      </c>
      <c r="J13" s="33">
        <v>0</v>
      </c>
      <c r="K13" s="33">
        <v>4</v>
      </c>
      <c r="L13" s="55">
        <v>8</v>
      </c>
      <c r="M13" s="33">
        <v>0</v>
      </c>
      <c r="N13" s="33">
        <v>0</v>
      </c>
      <c r="O13" s="35">
        <v>0</v>
      </c>
      <c r="P13" s="32"/>
      <c r="Q13" s="34" t="s">
        <v>138</v>
      </c>
      <c r="R13" s="34">
        <v>5.0000000000000004E-6</v>
      </c>
      <c r="S13" s="34" t="s">
        <v>139</v>
      </c>
      <c r="T13" s="34" t="s">
        <v>137</v>
      </c>
      <c r="U13" s="34" t="s">
        <v>138</v>
      </c>
      <c r="V13" s="67">
        <v>21</v>
      </c>
      <c r="W13" s="34" t="s">
        <v>122</v>
      </c>
      <c r="X13" s="34" t="s">
        <v>73</v>
      </c>
      <c r="Y13" s="34" t="s">
        <v>124</v>
      </c>
      <c r="Z13" s="34" t="s">
        <v>72</v>
      </c>
      <c r="AA13" s="34" t="s">
        <v>72</v>
      </c>
      <c r="AB13" s="34" t="s">
        <v>72</v>
      </c>
    </row>
    <row r="14" spans="1:28" x14ac:dyDescent="0.3">
      <c r="B14" s="31" t="s">
        <v>59</v>
      </c>
      <c r="C14" s="33" t="s">
        <v>140</v>
      </c>
      <c r="D14" s="33" t="s">
        <v>71</v>
      </c>
      <c r="E14" s="33" t="s">
        <v>71</v>
      </c>
      <c r="F14" s="33">
        <v>1</v>
      </c>
      <c r="G14" s="33">
        <v>0</v>
      </c>
      <c r="H14" s="54">
        <v>1</v>
      </c>
      <c r="I14" s="33">
        <v>3</v>
      </c>
      <c r="J14" s="33">
        <v>0</v>
      </c>
      <c r="K14" s="33">
        <v>4</v>
      </c>
      <c r="L14" s="55">
        <v>7</v>
      </c>
      <c r="M14" s="33">
        <v>0</v>
      </c>
      <c r="N14" s="33">
        <v>0</v>
      </c>
      <c r="O14" s="35">
        <v>0</v>
      </c>
      <c r="P14" s="32"/>
      <c r="Q14" s="64">
        <v>200</v>
      </c>
      <c r="R14" s="34" t="s">
        <v>116</v>
      </c>
      <c r="S14" s="34">
        <v>1</v>
      </c>
      <c r="T14" s="34">
        <v>0.2</v>
      </c>
      <c r="U14" s="34">
        <v>2</v>
      </c>
      <c r="V14" s="67">
        <v>2330</v>
      </c>
      <c r="W14" s="34" t="s">
        <v>122</v>
      </c>
      <c r="X14" s="34" t="s">
        <v>73</v>
      </c>
      <c r="Y14" s="34" t="s">
        <v>124</v>
      </c>
      <c r="Z14" s="34" t="s">
        <v>119</v>
      </c>
      <c r="AA14" s="34" t="s">
        <v>72</v>
      </c>
      <c r="AB14" s="34" t="s">
        <v>72</v>
      </c>
    </row>
    <row r="15" spans="1:28" x14ac:dyDescent="0.3">
      <c r="B15" s="31" t="s">
        <v>60</v>
      </c>
      <c r="C15" s="33" t="s">
        <v>141</v>
      </c>
      <c r="D15" s="33" t="s">
        <v>71</v>
      </c>
      <c r="E15" s="33" t="s">
        <v>71</v>
      </c>
      <c r="F15" s="33">
        <v>1</v>
      </c>
      <c r="G15" s="33">
        <v>0</v>
      </c>
      <c r="H15" s="54">
        <v>1</v>
      </c>
      <c r="I15" s="33">
        <v>1</v>
      </c>
      <c r="J15" s="33">
        <v>0</v>
      </c>
      <c r="K15" s="33">
        <v>4</v>
      </c>
      <c r="L15" s="55">
        <v>5</v>
      </c>
      <c r="M15" s="33">
        <v>0</v>
      </c>
      <c r="N15" s="33">
        <v>1</v>
      </c>
      <c r="O15" s="35">
        <v>0</v>
      </c>
      <c r="P15" s="32"/>
      <c r="Q15" s="34" t="s">
        <v>116</v>
      </c>
      <c r="R15" s="34" t="s">
        <v>116</v>
      </c>
      <c r="S15" s="34">
        <v>1000</v>
      </c>
      <c r="T15" s="34">
        <v>0.2</v>
      </c>
      <c r="U15" s="34">
        <v>0.2</v>
      </c>
      <c r="V15" s="34" t="s">
        <v>116</v>
      </c>
      <c r="W15" s="34" t="s">
        <v>122</v>
      </c>
      <c r="X15" s="34" t="s">
        <v>73</v>
      </c>
      <c r="Y15" s="34" t="s">
        <v>124</v>
      </c>
      <c r="Z15" s="34" t="s">
        <v>119</v>
      </c>
      <c r="AA15" s="34" t="s">
        <v>72</v>
      </c>
      <c r="AB15" s="34" t="s">
        <v>72</v>
      </c>
    </row>
    <row r="16" spans="1:28" x14ac:dyDescent="0.3">
      <c r="B16" s="31" t="s">
        <v>61</v>
      </c>
      <c r="C16" s="33" t="s">
        <v>142</v>
      </c>
      <c r="D16" s="33" t="s">
        <v>76</v>
      </c>
      <c r="E16" s="33" t="s">
        <v>71</v>
      </c>
      <c r="F16" s="33">
        <v>3</v>
      </c>
      <c r="G16" s="33">
        <v>4</v>
      </c>
      <c r="H16" s="54">
        <v>7</v>
      </c>
      <c r="I16" s="33">
        <v>4</v>
      </c>
      <c r="J16" s="33">
        <v>4</v>
      </c>
      <c r="K16" s="33">
        <v>4</v>
      </c>
      <c r="L16" s="55">
        <v>12</v>
      </c>
      <c r="M16" s="33">
        <v>0</v>
      </c>
      <c r="N16" s="33">
        <v>0</v>
      </c>
      <c r="O16" s="35">
        <v>0</v>
      </c>
      <c r="P16" s="32"/>
      <c r="Q16" s="34">
        <v>1</v>
      </c>
      <c r="R16" s="34">
        <v>2.0000000000000001E-4</v>
      </c>
      <c r="S16" s="34">
        <v>7.0000000000000007E-2</v>
      </c>
      <c r="T16" s="34">
        <v>1E-3</v>
      </c>
      <c r="U16" s="34">
        <v>1E-3</v>
      </c>
      <c r="V16" s="67">
        <v>1</v>
      </c>
      <c r="W16" s="34" t="s">
        <v>122</v>
      </c>
      <c r="X16" s="34" t="s">
        <v>73</v>
      </c>
      <c r="Y16" s="34" t="s">
        <v>124</v>
      </c>
      <c r="Z16" s="34" t="s">
        <v>72</v>
      </c>
      <c r="AA16" s="34" t="s">
        <v>143</v>
      </c>
      <c r="AB16" s="34" t="s">
        <v>72</v>
      </c>
    </row>
    <row r="17" spans="2:28" x14ac:dyDescent="0.3">
      <c r="B17" s="31" t="s">
        <v>62</v>
      </c>
      <c r="C17" s="33" t="s">
        <v>144</v>
      </c>
      <c r="D17" s="33" t="s">
        <v>71</v>
      </c>
      <c r="E17" s="33" t="s">
        <v>71</v>
      </c>
      <c r="F17" s="33">
        <v>1</v>
      </c>
      <c r="G17" s="33">
        <v>4</v>
      </c>
      <c r="H17" s="54">
        <v>5</v>
      </c>
      <c r="I17" s="33">
        <v>2</v>
      </c>
      <c r="J17" s="33">
        <v>0</v>
      </c>
      <c r="K17" s="33">
        <v>4</v>
      </c>
      <c r="L17" s="55">
        <v>6</v>
      </c>
      <c r="M17" s="33">
        <v>0</v>
      </c>
      <c r="N17" s="33">
        <v>0</v>
      </c>
      <c r="O17" s="35">
        <v>0</v>
      </c>
      <c r="P17" s="32"/>
      <c r="Q17" s="64">
        <v>1800</v>
      </c>
      <c r="R17" s="34">
        <v>2.9999999999999997E-4</v>
      </c>
      <c r="S17" s="34">
        <v>123</v>
      </c>
      <c r="T17" s="34">
        <v>1.4999999999999999E-4</v>
      </c>
      <c r="U17" s="34">
        <v>0.05</v>
      </c>
      <c r="V17" s="34" t="s">
        <v>116</v>
      </c>
      <c r="W17" s="34" t="s">
        <v>122</v>
      </c>
      <c r="X17" s="34" t="s">
        <v>73</v>
      </c>
      <c r="Y17" s="34" t="s">
        <v>124</v>
      </c>
      <c r="Z17" s="34" t="s">
        <v>119</v>
      </c>
      <c r="AA17" s="34" t="s">
        <v>72</v>
      </c>
      <c r="AB17" s="34" t="s">
        <v>72</v>
      </c>
    </row>
    <row r="18" spans="2:28" ht="16.2" x14ac:dyDescent="0.3">
      <c r="B18" s="31" t="s">
        <v>63</v>
      </c>
      <c r="C18" s="33" t="s">
        <v>145</v>
      </c>
      <c r="D18" s="33" t="s">
        <v>71</v>
      </c>
      <c r="E18" s="33" t="s">
        <v>71</v>
      </c>
      <c r="F18" s="33">
        <v>2</v>
      </c>
      <c r="G18" s="33">
        <v>4</v>
      </c>
      <c r="H18" s="54">
        <v>6</v>
      </c>
      <c r="I18" s="33">
        <v>3</v>
      </c>
      <c r="J18" s="33">
        <v>0</v>
      </c>
      <c r="K18" s="33">
        <v>4</v>
      </c>
      <c r="L18" s="55">
        <v>7</v>
      </c>
      <c r="M18" s="33">
        <v>1</v>
      </c>
      <c r="N18" s="33">
        <v>1</v>
      </c>
      <c r="O18" s="35">
        <v>0</v>
      </c>
      <c r="P18" s="32"/>
      <c r="Q18" s="64">
        <v>99</v>
      </c>
      <c r="R18" s="34">
        <v>9.0000000000000006E-5</v>
      </c>
      <c r="S18" s="34">
        <v>4</v>
      </c>
      <c r="T18" s="34" t="s">
        <v>146</v>
      </c>
      <c r="U18" s="34">
        <v>0.02</v>
      </c>
      <c r="V18" s="67">
        <v>130</v>
      </c>
      <c r="W18" s="34" t="s">
        <v>122</v>
      </c>
      <c r="X18" s="34" t="s">
        <v>73</v>
      </c>
      <c r="Y18" s="34" t="s">
        <v>124</v>
      </c>
      <c r="Z18" s="34" t="s">
        <v>72</v>
      </c>
      <c r="AA18" s="34" t="s">
        <v>72</v>
      </c>
      <c r="AB18" s="34" t="s">
        <v>72</v>
      </c>
    </row>
    <row r="19" spans="2:28" x14ac:dyDescent="0.3">
      <c r="B19" s="31" t="s">
        <v>64</v>
      </c>
      <c r="C19" s="33" t="s">
        <v>148</v>
      </c>
      <c r="D19" s="33" t="s">
        <v>71</v>
      </c>
      <c r="E19" s="33" t="s">
        <v>71</v>
      </c>
      <c r="F19" s="33">
        <v>2</v>
      </c>
      <c r="G19" s="33">
        <v>4</v>
      </c>
      <c r="H19" s="54">
        <v>6</v>
      </c>
      <c r="I19" s="33">
        <v>3</v>
      </c>
      <c r="J19" s="33">
        <v>0</v>
      </c>
      <c r="K19" s="33">
        <v>4</v>
      </c>
      <c r="L19" s="55">
        <v>7</v>
      </c>
      <c r="M19" s="33">
        <v>0</v>
      </c>
      <c r="N19" s="33">
        <v>0</v>
      </c>
      <c r="O19" s="35">
        <v>0</v>
      </c>
      <c r="P19" s="32"/>
      <c r="Q19" s="64">
        <v>700</v>
      </c>
      <c r="R19" s="65">
        <v>5.0000000000000001E-4</v>
      </c>
      <c r="S19" s="34">
        <v>1.2</v>
      </c>
      <c r="T19" s="34">
        <v>2.5000000000000001E-4</v>
      </c>
      <c r="U19" s="34">
        <v>10</v>
      </c>
      <c r="V19" s="67">
        <v>200</v>
      </c>
      <c r="W19" s="34" t="s">
        <v>122</v>
      </c>
      <c r="X19" s="34" t="s">
        <v>73</v>
      </c>
      <c r="Y19" s="34" t="s">
        <v>124</v>
      </c>
      <c r="Z19" s="34" t="s">
        <v>72</v>
      </c>
      <c r="AA19" s="34" t="s">
        <v>72</v>
      </c>
      <c r="AB19" s="34" t="s">
        <v>72</v>
      </c>
    </row>
    <row r="20" spans="2:28" x14ac:dyDescent="0.3">
      <c r="B20" s="31" t="s">
        <v>65</v>
      </c>
      <c r="C20" s="33" t="s">
        <v>151</v>
      </c>
      <c r="D20" s="33" t="s">
        <v>71</v>
      </c>
      <c r="E20" s="33" t="s">
        <v>71</v>
      </c>
      <c r="F20" s="33">
        <v>2</v>
      </c>
      <c r="G20" s="33">
        <v>0</v>
      </c>
      <c r="H20" s="54">
        <v>2</v>
      </c>
      <c r="I20" s="33">
        <v>0</v>
      </c>
      <c r="J20" s="33">
        <v>0</v>
      </c>
      <c r="K20" s="33">
        <v>4</v>
      </c>
      <c r="L20" s="55">
        <v>4</v>
      </c>
      <c r="M20" s="33">
        <v>0</v>
      </c>
      <c r="N20" s="33">
        <v>0</v>
      </c>
      <c r="O20" s="35">
        <v>0</v>
      </c>
      <c r="P20" s="32"/>
      <c r="Q20" s="64">
        <v>400</v>
      </c>
      <c r="R20" s="34" t="s">
        <v>116</v>
      </c>
      <c r="S20" s="34" t="s">
        <v>116</v>
      </c>
      <c r="T20" s="34" t="s">
        <v>116</v>
      </c>
      <c r="U20" s="34" t="s">
        <v>116</v>
      </c>
      <c r="V20" s="34" t="s">
        <v>116</v>
      </c>
      <c r="W20" s="34" t="s">
        <v>122</v>
      </c>
      <c r="X20" s="34" t="s">
        <v>73</v>
      </c>
      <c r="Y20" s="34" t="s">
        <v>124</v>
      </c>
      <c r="Z20" s="34" t="s">
        <v>72</v>
      </c>
      <c r="AA20" s="34" t="s">
        <v>72</v>
      </c>
      <c r="AB20" s="34" t="s">
        <v>72</v>
      </c>
    </row>
    <row r="21" spans="2:28" ht="28.8" x14ac:dyDescent="0.3">
      <c r="B21" s="31" t="s">
        <v>66</v>
      </c>
      <c r="C21" s="33" t="s">
        <v>152</v>
      </c>
      <c r="D21" s="33" t="s">
        <v>71</v>
      </c>
      <c r="E21" s="33" t="s">
        <v>71</v>
      </c>
      <c r="F21" s="33">
        <v>2</v>
      </c>
      <c r="G21" s="33">
        <v>4</v>
      </c>
      <c r="H21" s="54">
        <v>6</v>
      </c>
      <c r="I21" s="33">
        <v>0</v>
      </c>
      <c r="J21" s="33">
        <v>0</v>
      </c>
      <c r="K21" s="33">
        <v>3</v>
      </c>
      <c r="L21" s="55">
        <v>3</v>
      </c>
      <c r="M21" s="33">
        <v>0</v>
      </c>
      <c r="N21" s="33">
        <v>2</v>
      </c>
      <c r="O21" s="35" t="s">
        <v>126</v>
      </c>
      <c r="P21" s="32"/>
      <c r="Q21" s="64">
        <v>35</v>
      </c>
      <c r="R21" s="34">
        <v>1E-4</v>
      </c>
      <c r="S21" s="34" t="s">
        <v>116</v>
      </c>
      <c r="T21" s="45" t="s">
        <v>153</v>
      </c>
      <c r="U21" s="34" t="s">
        <v>116</v>
      </c>
      <c r="V21" s="67">
        <v>75</v>
      </c>
      <c r="W21" s="34" t="s">
        <v>122</v>
      </c>
      <c r="X21" s="34" t="s">
        <v>73</v>
      </c>
      <c r="Y21" s="34" t="s">
        <v>124</v>
      </c>
      <c r="Z21" s="34" t="s">
        <v>72</v>
      </c>
      <c r="AA21" s="34" t="s">
        <v>72</v>
      </c>
      <c r="AB21" s="34" t="s">
        <v>72</v>
      </c>
    </row>
    <row r="22" spans="2:28" x14ac:dyDescent="0.3">
      <c r="B22" s="31" t="s">
        <v>67</v>
      </c>
      <c r="C22" s="33" t="s">
        <v>154</v>
      </c>
      <c r="D22" s="33" t="s">
        <v>71</v>
      </c>
      <c r="E22" s="33" t="s">
        <v>71</v>
      </c>
      <c r="F22" s="33">
        <v>2</v>
      </c>
      <c r="G22" s="33">
        <v>0</v>
      </c>
      <c r="H22" s="54">
        <v>2</v>
      </c>
      <c r="I22" s="33">
        <v>3</v>
      </c>
      <c r="J22" s="33">
        <v>0</v>
      </c>
      <c r="K22" s="33">
        <v>3</v>
      </c>
      <c r="L22" s="55">
        <v>6</v>
      </c>
      <c r="M22" s="33">
        <v>0</v>
      </c>
      <c r="N22" s="33">
        <v>2</v>
      </c>
      <c r="O22" s="35" t="s">
        <v>126</v>
      </c>
      <c r="P22" s="32"/>
      <c r="Q22" s="64">
        <v>130</v>
      </c>
      <c r="R22" s="34" t="s">
        <v>116</v>
      </c>
      <c r="S22" s="34">
        <v>5.62</v>
      </c>
      <c r="T22" s="34">
        <v>0.2</v>
      </c>
      <c r="U22" s="34" t="s">
        <v>116</v>
      </c>
      <c r="V22" s="67">
        <v>3750</v>
      </c>
      <c r="W22" s="34" t="s">
        <v>122</v>
      </c>
      <c r="X22" s="34" t="s">
        <v>73</v>
      </c>
      <c r="Y22" s="34" t="s">
        <v>124</v>
      </c>
      <c r="Z22" s="34" t="s">
        <v>72</v>
      </c>
      <c r="AA22" s="34" t="s">
        <v>72</v>
      </c>
      <c r="AB22" s="34" t="s">
        <v>72</v>
      </c>
    </row>
    <row r="23" spans="2:28" x14ac:dyDescent="0.3">
      <c r="B23" s="46" t="s">
        <v>324</v>
      </c>
      <c r="C23" s="33" t="s">
        <v>163</v>
      </c>
      <c r="D23" s="33" t="s">
        <v>76</v>
      </c>
      <c r="E23" s="33" t="s">
        <v>84</v>
      </c>
      <c r="F23" s="33">
        <v>4</v>
      </c>
      <c r="G23" s="33">
        <v>0</v>
      </c>
      <c r="H23" s="54">
        <v>4</v>
      </c>
      <c r="I23" s="33">
        <v>2</v>
      </c>
      <c r="J23" s="33">
        <v>0</v>
      </c>
      <c r="K23" s="33">
        <v>1</v>
      </c>
      <c r="L23" s="55">
        <v>3</v>
      </c>
      <c r="M23" s="33">
        <v>1</v>
      </c>
      <c r="N23" s="33">
        <v>0</v>
      </c>
      <c r="O23" s="35">
        <v>0</v>
      </c>
      <c r="P23" s="32"/>
      <c r="Q23" s="34">
        <v>1100</v>
      </c>
      <c r="R23" s="34">
        <v>7.0000000000000007E-2</v>
      </c>
      <c r="S23" s="34" t="s">
        <v>164</v>
      </c>
      <c r="T23" s="66">
        <v>1E-3</v>
      </c>
      <c r="U23" s="34">
        <v>0.5</v>
      </c>
      <c r="V23" s="34" t="s">
        <v>116</v>
      </c>
      <c r="W23" s="34" t="s">
        <v>122</v>
      </c>
      <c r="X23" s="34" t="s">
        <v>122</v>
      </c>
      <c r="Y23" s="34" t="s">
        <v>73</v>
      </c>
      <c r="Z23" s="34" t="s">
        <v>166</v>
      </c>
      <c r="AA23" s="34" t="s">
        <v>78</v>
      </c>
      <c r="AB23" s="34" t="s">
        <v>165</v>
      </c>
    </row>
    <row r="24" spans="2:28" x14ac:dyDescent="0.3">
      <c r="B24" s="46" t="s">
        <v>156</v>
      </c>
      <c r="C24" s="33" t="s">
        <v>167</v>
      </c>
      <c r="D24" s="33" t="s">
        <v>71</v>
      </c>
      <c r="E24" s="33" t="s">
        <v>162</v>
      </c>
      <c r="F24" s="33">
        <v>2</v>
      </c>
      <c r="G24" s="33">
        <v>0</v>
      </c>
      <c r="H24" s="54">
        <v>2</v>
      </c>
      <c r="I24" s="33">
        <v>1</v>
      </c>
      <c r="J24" s="33">
        <v>0</v>
      </c>
      <c r="K24" s="33">
        <v>1</v>
      </c>
      <c r="L24" s="55">
        <v>2</v>
      </c>
      <c r="M24" s="33">
        <v>0</v>
      </c>
      <c r="N24" s="33">
        <v>3</v>
      </c>
      <c r="O24" s="35" t="s">
        <v>126</v>
      </c>
      <c r="P24" s="32"/>
      <c r="Q24" s="34" t="s">
        <v>116</v>
      </c>
      <c r="R24" s="34" t="s">
        <v>116</v>
      </c>
      <c r="S24" s="34">
        <v>4</v>
      </c>
      <c r="T24" s="69" t="s">
        <v>311</v>
      </c>
      <c r="U24" s="34">
        <v>50</v>
      </c>
      <c r="V24" s="34" t="s">
        <v>116</v>
      </c>
      <c r="W24" s="34" t="s">
        <v>122</v>
      </c>
      <c r="X24" s="34" t="s">
        <v>73</v>
      </c>
      <c r="Y24" s="34" t="s">
        <v>73</v>
      </c>
      <c r="Z24" s="34" t="s">
        <v>169</v>
      </c>
      <c r="AA24" s="34" t="s">
        <v>72</v>
      </c>
      <c r="AB24" s="34" t="s">
        <v>72</v>
      </c>
    </row>
    <row r="25" spans="2:28" x14ac:dyDescent="0.3">
      <c r="B25" s="46" t="s">
        <v>155</v>
      </c>
      <c r="C25" s="33" t="s">
        <v>168</v>
      </c>
      <c r="D25" s="33" t="s">
        <v>71</v>
      </c>
      <c r="E25" s="33" t="s">
        <v>162</v>
      </c>
      <c r="F25" s="33">
        <v>2</v>
      </c>
      <c r="G25" s="33">
        <v>0</v>
      </c>
      <c r="H25" s="54">
        <v>2</v>
      </c>
      <c r="I25" s="33">
        <v>1</v>
      </c>
      <c r="J25" s="33">
        <v>0</v>
      </c>
      <c r="K25" s="33">
        <v>1</v>
      </c>
      <c r="L25" s="55">
        <v>2</v>
      </c>
      <c r="M25" s="33">
        <v>0</v>
      </c>
      <c r="N25" s="33">
        <v>3</v>
      </c>
      <c r="O25" s="35" t="s">
        <v>126</v>
      </c>
      <c r="P25" s="32"/>
      <c r="Q25" s="34" t="s">
        <v>116</v>
      </c>
      <c r="R25" s="34" t="s">
        <v>116</v>
      </c>
      <c r="S25" s="34" t="s">
        <v>116</v>
      </c>
      <c r="T25" s="69" t="s">
        <v>311</v>
      </c>
      <c r="U25" s="34">
        <v>3</v>
      </c>
      <c r="V25" s="34" t="s">
        <v>116</v>
      </c>
      <c r="W25" s="34" t="s">
        <v>122</v>
      </c>
      <c r="X25" s="34" t="s">
        <v>73</v>
      </c>
      <c r="Y25" s="34" t="s">
        <v>73</v>
      </c>
      <c r="Z25" s="34" t="s">
        <v>169</v>
      </c>
      <c r="AA25" s="34" t="s">
        <v>72</v>
      </c>
      <c r="AB25" s="34" t="s">
        <v>72</v>
      </c>
    </row>
    <row r="26" spans="2:28" ht="28.8" x14ac:dyDescent="0.3">
      <c r="B26" s="46" t="s">
        <v>170</v>
      </c>
      <c r="C26" s="33" t="s">
        <v>171</v>
      </c>
      <c r="D26" s="33" t="s">
        <v>71</v>
      </c>
      <c r="E26" s="33" t="s">
        <v>162</v>
      </c>
      <c r="F26" s="33">
        <v>0</v>
      </c>
      <c r="G26" s="33">
        <v>0</v>
      </c>
      <c r="H26" s="54">
        <v>0</v>
      </c>
      <c r="I26" s="33">
        <v>3</v>
      </c>
      <c r="J26" s="33">
        <v>1</v>
      </c>
      <c r="K26" s="33">
        <v>1</v>
      </c>
      <c r="L26" s="55">
        <v>5</v>
      </c>
      <c r="M26" s="33">
        <v>0</v>
      </c>
      <c r="N26" s="33">
        <v>0</v>
      </c>
      <c r="O26" s="35">
        <v>0</v>
      </c>
      <c r="P26" s="32"/>
      <c r="Q26" s="34" t="s">
        <v>116</v>
      </c>
      <c r="R26" s="34" t="s">
        <v>116</v>
      </c>
      <c r="S26" s="34">
        <v>2.9000000000000001E-2</v>
      </c>
      <c r="T26" s="34" t="s">
        <v>116</v>
      </c>
      <c r="U26" s="34" t="s">
        <v>116</v>
      </c>
      <c r="V26" s="34" t="s">
        <v>116</v>
      </c>
      <c r="W26" s="34" t="s">
        <v>122</v>
      </c>
      <c r="X26" s="34" t="s">
        <v>73</v>
      </c>
      <c r="Y26" s="34" t="s">
        <v>73</v>
      </c>
      <c r="Z26" s="34" t="s">
        <v>169</v>
      </c>
      <c r="AA26" s="34" t="s">
        <v>72</v>
      </c>
      <c r="AB26" s="34" t="s">
        <v>72</v>
      </c>
    </row>
    <row r="27" spans="2:28" x14ac:dyDescent="0.3">
      <c r="B27" s="31" t="s">
        <v>172</v>
      </c>
      <c r="C27" s="33" t="s">
        <v>173</v>
      </c>
      <c r="D27" s="33" t="s">
        <v>71</v>
      </c>
      <c r="E27" s="33" t="s">
        <v>84</v>
      </c>
      <c r="F27" s="33">
        <v>4</v>
      </c>
      <c r="G27" s="33">
        <v>0</v>
      </c>
      <c r="H27" s="54">
        <v>4</v>
      </c>
      <c r="I27" s="33">
        <v>4</v>
      </c>
      <c r="J27" s="33">
        <v>0</v>
      </c>
      <c r="K27" s="33">
        <v>1</v>
      </c>
      <c r="L27" s="55">
        <v>5</v>
      </c>
      <c r="M27" s="33">
        <v>0</v>
      </c>
      <c r="N27" s="33">
        <v>0</v>
      </c>
      <c r="O27" s="35">
        <v>0</v>
      </c>
      <c r="P27" s="32"/>
      <c r="Q27" s="34">
        <v>30</v>
      </c>
      <c r="R27" s="34">
        <v>3.0000000000000001E-3</v>
      </c>
      <c r="S27" s="34">
        <v>1</v>
      </c>
      <c r="T27" s="34" t="s">
        <v>116</v>
      </c>
      <c r="U27" s="34">
        <v>0.05</v>
      </c>
      <c r="V27" s="51">
        <v>0.04</v>
      </c>
      <c r="W27" s="34" t="s">
        <v>122</v>
      </c>
      <c r="X27" s="34" t="s">
        <v>122</v>
      </c>
      <c r="Y27" s="34" t="s">
        <v>73</v>
      </c>
      <c r="Z27" s="34" t="s">
        <v>166</v>
      </c>
      <c r="AA27" s="34" t="s">
        <v>78</v>
      </c>
      <c r="AB27" s="34" t="s">
        <v>174</v>
      </c>
    </row>
    <row r="28" spans="2:28" x14ac:dyDescent="0.3">
      <c r="B28" s="47" t="s">
        <v>161</v>
      </c>
      <c r="C28" s="33" t="s">
        <v>175</v>
      </c>
      <c r="D28" s="33" t="s">
        <v>71</v>
      </c>
      <c r="E28" s="33" t="s">
        <v>162</v>
      </c>
      <c r="F28" s="33">
        <v>1</v>
      </c>
      <c r="G28" s="33">
        <v>0</v>
      </c>
      <c r="H28" s="54">
        <v>1</v>
      </c>
      <c r="I28" s="33">
        <v>1</v>
      </c>
      <c r="J28" s="33">
        <v>0</v>
      </c>
      <c r="K28" s="33">
        <v>0</v>
      </c>
      <c r="L28" s="55">
        <v>1</v>
      </c>
      <c r="M28" s="33">
        <v>0</v>
      </c>
      <c r="N28" s="33">
        <v>0</v>
      </c>
      <c r="O28" s="35">
        <v>0</v>
      </c>
      <c r="P28" s="32"/>
      <c r="Q28" s="64">
        <v>46</v>
      </c>
      <c r="R28" s="34" t="s">
        <v>116</v>
      </c>
      <c r="S28" s="34" t="s">
        <v>116</v>
      </c>
      <c r="T28" s="34" t="s">
        <v>116</v>
      </c>
      <c r="U28" s="34" t="s">
        <v>116</v>
      </c>
      <c r="V28" s="51">
        <v>33</v>
      </c>
      <c r="W28" s="34" t="s">
        <v>122</v>
      </c>
      <c r="X28" s="34" t="s">
        <v>73</v>
      </c>
      <c r="Y28" s="34" t="s">
        <v>73</v>
      </c>
      <c r="Z28" s="34" t="s">
        <v>72</v>
      </c>
      <c r="AA28" s="34" t="s">
        <v>72</v>
      </c>
      <c r="AB28" s="34" t="s">
        <v>72</v>
      </c>
    </row>
    <row r="29" spans="2:28" x14ac:dyDescent="0.3">
      <c r="B29" s="31" t="s">
        <v>326</v>
      </c>
      <c r="C29" s="62" t="s">
        <v>176</v>
      </c>
      <c r="D29" s="33" t="s">
        <v>133</v>
      </c>
      <c r="E29" s="33" t="s">
        <v>84</v>
      </c>
      <c r="F29" s="33">
        <v>4</v>
      </c>
      <c r="G29" s="33">
        <v>0</v>
      </c>
      <c r="H29" s="54">
        <v>4</v>
      </c>
      <c r="I29" s="33">
        <v>1</v>
      </c>
      <c r="J29" s="33">
        <v>0</v>
      </c>
      <c r="K29" s="33">
        <v>0</v>
      </c>
      <c r="L29" s="55">
        <v>1</v>
      </c>
      <c r="M29" s="33">
        <v>3</v>
      </c>
      <c r="N29" s="33">
        <v>1</v>
      </c>
      <c r="O29" s="35" t="s">
        <v>77</v>
      </c>
      <c r="P29" s="32"/>
      <c r="Q29" s="34">
        <v>50</v>
      </c>
      <c r="R29" s="34">
        <v>0.03</v>
      </c>
      <c r="S29" s="34" t="s">
        <v>116</v>
      </c>
      <c r="T29" s="34">
        <v>0.15</v>
      </c>
      <c r="U29" s="52">
        <v>0.05</v>
      </c>
      <c r="V29" s="34" t="s">
        <v>116</v>
      </c>
      <c r="W29" s="34" t="s">
        <v>73</v>
      </c>
      <c r="X29" s="34" t="s">
        <v>122</v>
      </c>
      <c r="Y29" s="34" t="s">
        <v>73</v>
      </c>
      <c r="Z29" s="34" t="s">
        <v>72</v>
      </c>
      <c r="AA29" s="34" t="s">
        <v>78</v>
      </c>
      <c r="AB29" s="34" t="s">
        <v>177</v>
      </c>
    </row>
    <row r="30" spans="2:28" x14ac:dyDescent="0.3">
      <c r="B30" s="31" t="s">
        <v>178</v>
      </c>
      <c r="C30" s="63" t="s">
        <v>179</v>
      </c>
      <c r="D30" s="33" t="s">
        <v>71</v>
      </c>
      <c r="E30" s="33" t="s">
        <v>162</v>
      </c>
      <c r="F30" s="33">
        <v>1</v>
      </c>
      <c r="G30" s="33">
        <v>0</v>
      </c>
      <c r="H30" s="54">
        <v>1</v>
      </c>
      <c r="I30" s="33">
        <v>3</v>
      </c>
      <c r="J30" s="33">
        <v>0</v>
      </c>
      <c r="K30" s="33">
        <v>1</v>
      </c>
      <c r="L30" s="55">
        <v>4</v>
      </c>
      <c r="M30" s="33">
        <v>0</v>
      </c>
      <c r="N30" s="33">
        <v>0</v>
      </c>
      <c r="O30" s="35">
        <v>0</v>
      </c>
      <c r="P30" s="32"/>
      <c r="Q30" s="64">
        <v>4800</v>
      </c>
      <c r="R30" s="34" t="s">
        <v>116</v>
      </c>
      <c r="S30" s="34">
        <v>188000</v>
      </c>
      <c r="T30" s="34" t="s">
        <v>116</v>
      </c>
      <c r="U30" s="34">
        <v>250</v>
      </c>
      <c r="V30" s="34" t="s">
        <v>116</v>
      </c>
      <c r="W30" s="34" t="s">
        <v>122</v>
      </c>
      <c r="X30" s="34" t="s">
        <v>73</v>
      </c>
      <c r="Y30" s="34" t="s">
        <v>73</v>
      </c>
      <c r="Z30" s="34" t="s">
        <v>72</v>
      </c>
      <c r="AA30" s="34" t="s">
        <v>72</v>
      </c>
      <c r="AB30" s="34" t="s">
        <v>72</v>
      </c>
    </row>
    <row r="31" spans="2:28" x14ac:dyDescent="0.3">
      <c r="B31" s="31" t="s">
        <v>184</v>
      </c>
      <c r="C31" s="63" t="s">
        <v>183</v>
      </c>
      <c r="D31" s="33" t="s">
        <v>71</v>
      </c>
      <c r="E31" s="33" t="s">
        <v>71</v>
      </c>
      <c r="F31" s="33">
        <v>1</v>
      </c>
      <c r="G31" s="33">
        <v>0</v>
      </c>
      <c r="H31" s="54">
        <v>1</v>
      </c>
      <c r="I31" s="33">
        <v>0</v>
      </c>
      <c r="J31" s="33">
        <v>0</v>
      </c>
      <c r="K31" s="33">
        <v>0</v>
      </c>
      <c r="L31" s="55">
        <v>0</v>
      </c>
      <c r="M31" s="33">
        <v>0</v>
      </c>
      <c r="N31" s="33">
        <v>0</v>
      </c>
      <c r="O31" s="35">
        <v>0</v>
      </c>
      <c r="P31" s="32"/>
      <c r="Q31" s="64">
        <v>590</v>
      </c>
      <c r="R31" s="34" t="s">
        <v>116</v>
      </c>
      <c r="S31" s="34" t="s">
        <v>116</v>
      </c>
      <c r="T31" s="34" t="s">
        <v>116</v>
      </c>
      <c r="U31" s="34" t="s">
        <v>116</v>
      </c>
      <c r="V31" s="34" t="s">
        <v>116</v>
      </c>
      <c r="W31" s="34" t="s">
        <v>313</v>
      </c>
      <c r="X31" s="34" t="s">
        <v>314</v>
      </c>
      <c r="Y31" s="34" t="s">
        <v>73</v>
      </c>
      <c r="Z31" s="34" t="s">
        <v>185</v>
      </c>
      <c r="AA31" s="34" t="s">
        <v>72</v>
      </c>
      <c r="AB31" s="34" t="s">
        <v>72</v>
      </c>
    </row>
    <row r="32" spans="2:28" x14ac:dyDescent="0.3">
      <c r="B32" s="31" t="s">
        <v>186</v>
      </c>
      <c r="C32" s="63" t="s">
        <v>187</v>
      </c>
      <c r="D32" s="33" t="s">
        <v>76</v>
      </c>
      <c r="E32" s="33" t="s">
        <v>162</v>
      </c>
      <c r="F32" s="33">
        <v>4</v>
      </c>
      <c r="G32" s="33">
        <v>0</v>
      </c>
      <c r="H32" s="54">
        <v>4</v>
      </c>
      <c r="I32" s="33">
        <v>4</v>
      </c>
      <c r="J32" s="33">
        <v>0</v>
      </c>
      <c r="K32" s="33">
        <v>0</v>
      </c>
      <c r="L32" s="55">
        <v>4</v>
      </c>
      <c r="M32" s="33">
        <v>0</v>
      </c>
      <c r="N32" s="33">
        <v>3</v>
      </c>
      <c r="O32" s="35" t="s">
        <v>126</v>
      </c>
      <c r="P32" s="32"/>
      <c r="Q32" s="34">
        <v>100</v>
      </c>
      <c r="R32" s="34" t="s">
        <v>116</v>
      </c>
      <c r="S32" s="34" t="s">
        <v>188</v>
      </c>
      <c r="T32" s="34" t="s">
        <v>116</v>
      </c>
      <c r="U32" s="34" t="s">
        <v>189</v>
      </c>
      <c r="V32" s="34" t="s">
        <v>116</v>
      </c>
      <c r="W32" s="34" t="s">
        <v>181</v>
      </c>
      <c r="X32" s="34" t="s">
        <v>72</v>
      </c>
      <c r="Y32" s="34" t="s">
        <v>181</v>
      </c>
      <c r="Z32" s="34" t="s">
        <v>182</v>
      </c>
      <c r="AA32" s="34" t="s">
        <v>72</v>
      </c>
      <c r="AB32" s="34" t="s">
        <v>72</v>
      </c>
    </row>
    <row r="33" spans="2:28" x14ac:dyDescent="0.3">
      <c r="B33" s="31" t="s">
        <v>190</v>
      </c>
      <c r="C33" s="63" t="s">
        <v>180</v>
      </c>
      <c r="D33" s="33" t="s">
        <v>71</v>
      </c>
      <c r="E33" s="33" t="s">
        <v>162</v>
      </c>
      <c r="F33" s="33">
        <v>3</v>
      </c>
      <c r="G33" s="33">
        <v>0</v>
      </c>
      <c r="H33" s="54">
        <v>3</v>
      </c>
      <c r="I33" s="33">
        <v>2</v>
      </c>
      <c r="J33" s="33">
        <v>0</v>
      </c>
      <c r="K33" s="33">
        <v>0</v>
      </c>
      <c r="L33" s="55">
        <v>2</v>
      </c>
      <c r="M33" s="33">
        <v>0</v>
      </c>
      <c r="N33" s="33">
        <v>2</v>
      </c>
      <c r="O33" s="35" t="s">
        <v>126</v>
      </c>
      <c r="P33" s="32"/>
      <c r="Q33" s="64">
        <v>50</v>
      </c>
      <c r="R33" s="34" t="s">
        <v>116</v>
      </c>
      <c r="S33" s="34" t="s">
        <v>191</v>
      </c>
      <c r="T33" s="34" t="s">
        <v>116</v>
      </c>
      <c r="U33" s="34" t="s">
        <v>192</v>
      </c>
      <c r="V33" s="34" t="s">
        <v>116</v>
      </c>
      <c r="W33" s="34" t="s">
        <v>181</v>
      </c>
      <c r="X33" s="34" t="s">
        <v>72</v>
      </c>
      <c r="Y33" s="34" t="s">
        <v>181</v>
      </c>
      <c r="Z33" s="34" t="s">
        <v>182</v>
      </c>
      <c r="AA33" s="34" t="s">
        <v>72</v>
      </c>
      <c r="AB33" s="34" t="s">
        <v>72</v>
      </c>
    </row>
    <row r="34" spans="2:28" x14ac:dyDescent="0.3">
      <c r="B34" s="60" t="s">
        <v>110</v>
      </c>
      <c r="C34" s="33" t="s">
        <v>81</v>
      </c>
      <c r="D34" s="33" t="s">
        <v>76</v>
      </c>
      <c r="E34" s="33" t="s">
        <v>84</v>
      </c>
      <c r="F34" s="33">
        <v>4</v>
      </c>
      <c r="G34" s="33">
        <v>4</v>
      </c>
      <c r="H34" s="54">
        <v>8</v>
      </c>
      <c r="I34" s="33">
        <v>2</v>
      </c>
      <c r="J34" s="33">
        <v>1</v>
      </c>
      <c r="K34" s="33">
        <v>1</v>
      </c>
      <c r="L34" s="55">
        <v>4</v>
      </c>
      <c r="M34" s="33">
        <v>3</v>
      </c>
      <c r="N34" s="33">
        <v>0</v>
      </c>
      <c r="O34" s="35" t="s">
        <v>77</v>
      </c>
      <c r="P34" s="32"/>
      <c r="Q34" s="34">
        <v>9</v>
      </c>
      <c r="R34" s="34">
        <v>5.0000000000000001E-3</v>
      </c>
      <c r="S34" s="59">
        <v>10</v>
      </c>
      <c r="T34" s="34">
        <v>5.0000000000000001E-3</v>
      </c>
      <c r="U34" s="34">
        <v>1E-3</v>
      </c>
      <c r="V34" s="67">
        <v>0.87</v>
      </c>
      <c r="W34" s="34" t="s">
        <v>73</v>
      </c>
      <c r="X34" s="34" t="s">
        <v>89</v>
      </c>
      <c r="Y34" s="34" t="s">
        <v>73</v>
      </c>
      <c r="Z34" s="34" t="s">
        <v>88</v>
      </c>
      <c r="AA34" s="34" t="s">
        <v>87</v>
      </c>
      <c r="AB34" s="34" t="s">
        <v>11</v>
      </c>
    </row>
    <row r="35" spans="2:28" x14ac:dyDescent="0.3">
      <c r="B35" s="60" t="s">
        <v>111</v>
      </c>
      <c r="C35" s="33" t="s">
        <v>193</v>
      </c>
      <c r="D35" s="33" t="s">
        <v>76</v>
      </c>
      <c r="E35" s="33" t="s">
        <v>84</v>
      </c>
      <c r="F35" s="33">
        <v>2</v>
      </c>
      <c r="G35" s="33">
        <v>0</v>
      </c>
      <c r="H35" s="54">
        <v>2</v>
      </c>
      <c r="I35" s="33">
        <v>2</v>
      </c>
      <c r="J35" s="33">
        <v>1</v>
      </c>
      <c r="K35" s="33">
        <v>1</v>
      </c>
      <c r="L35" s="55">
        <v>4</v>
      </c>
      <c r="M35" s="33">
        <v>3</v>
      </c>
      <c r="N35" s="33">
        <v>0</v>
      </c>
      <c r="O35" s="35" t="s">
        <v>77</v>
      </c>
      <c r="P35" s="32"/>
      <c r="Q35" s="34">
        <v>3700</v>
      </c>
      <c r="R35" s="34">
        <v>3.75</v>
      </c>
      <c r="S35" s="34">
        <v>38.200000000000003</v>
      </c>
      <c r="T35" s="65">
        <v>0.26</v>
      </c>
      <c r="U35" s="34">
        <v>0.7</v>
      </c>
      <c r="V35" s="67">
        <v>610</v>
      </c>
      <c r="W35" s="34" t="s">
        <v>73</v>
      </c>
      <c r="X35" s="34" t="s">
        <v>89</v>
      </c>
      <c r="Y35" s="34" t="s">
        <v>73</v>
      </c>
      <c r="Z35" s="34" t="s">
        <v>88</v>
      </c>
      <c r="AA35" s="34" t="s">
        <v>87</v>
      </c>
      <c r="AB35" s="34" t="s">
        <v>11</v>
      </c>
    </row>
    <row r="36" spans="2:28" x14ac:dyDescent="0.3">
      <c r="B36" s="60" t="s">
        <v>112</v>
      </c>
      <c r="C36" s="33" t="s">
        <v>197</v>
      </c>
      <c r="D36" s="33" t="s">
        <v>76</v>
      </c>
      <c r="E36" s="33" t="s">
        <v>84</v>
      </c>
      <c r="F36" s="33">
        <v>2</v>
      </c>
      <c r="G36" s="33">
        <v>0</v>
      </c>
      <c r="H36" s="54">
        <v>2</v>
      </c>
      <c r="I36" s="33">
        <v>2</v>
      </c>
      <c r="J36" s="33">
        <v>1</v>
      </c>
      <c r="K36" s="33">
        <v>0</v>
      </c>
      <c r="L36" s="55">
        <v>3</v>
      </c>
      <c r="M36" s="33">
        <v>3</v>
      </c>
      <c r="N36" s="33">
        <v>0</v>
      </c>
      <c r="O36" s="35" t="s">
        <v>77</v>
      </c>
      <c r="P36" s="32"/>
      <c r="Q36" s="34">
        <v>1800</v>
      </c>
      <c r="R36" s="34">
        <v>0.26</v>
      </c>
      <c r="S36" s="34" t="s">
        <v>116</v>
      </c>
      <c r="T36" s="34" t="s">
        <v>116</v>
      </c>
      <c r="U36" s="34">
        <v>0.3</v>
      </c>
      <c r="V36" s="67">
        <v>350</v>
      </c>
      <c r="W36" s="34" t="s">
        <v>73</v>
      </c>
      <c r="X36" s="34" t="s">
        <v>89</v>
      </c>
      <c r="Y36" s="34" t="s">
        <v>73</v>
      </c>
      <c r="Z36" s="34" t="s">
        <v>88</v>
      </c>
      <c r="AA36" s="34" t="s">
        <v>87</v>
      </c>
      <c r="AB36" s="34" t="s">
        <v>11</v>
      </c>
    </row>
    <row r="37" spans="2:28" x14ac:dyDescent="0.3">
      <c r="B37" s="60" t="s">
        <v>113</v>
      </c>
      <c r="C37" s="33" t="s">
        <v>198</v>
      </c>
      <c r="D37" s="33" t="s">
        <v>76</v>
      </c>
      <c r="E37" s="33" t="s">
        <v>84</v>
      </c>
      <c r="F37" s="33">
        <v>2</v>
      </c>
      <c r="G37" s="33">
        <v>0</v>
      </c>
      <c r="H37" s="54">
        <v>2</v>
      </c>
      <c r="I37" s="33">
        <v>2</v>
      </c>
      <c r="J37" s="33">
        <v>1</v>
      </c>
      <c r="K37" s="33">
        <v>1</v>
      </c>
      <c r="L37" s="55">
        <v>4</v>
      </c>
      <c r="M37" s="33">
        <v>3</v>
      </c>
      <c r="N37" s="33">
        <v>1</v>
      </c>
      <c r="O37" s="35" t="s">
        <v>77</v>
      </c>
      <c r="P37" s="32"/>
      <c r="Q37" s="34">
        <v>2500</v>
      </c>
      <c r="R37" s="34">
        <v>0.217</v>
      </c>
      <c r="S37" s="34">
        <v>15.5</v>
      </c>
      <c r="T37" s="34" t="s">
        <v>116</v>
      </c>
      <c r="U37" s="34">
        <v>0.5</v>
      </c>
      <c r="V37" s="67">
        <v>230</v>
      </c>
      <c r="W37" s="34" t="s">
        <v>73</v>
      </c>
      <c r="X37" s="34" t="s">
        <v>89</v>
      </c>
      <c r="Y37" s="34" t="s">
        <v>73</v>
      </c>
      <c r="Z37" s="34" t="s">
        <v>88</v>
      </c>
      <c r="AA37" s="34" t="s">
        <v>87</v>
      </c>
      <c r="AB37" s="34" t="s">
        <v>11</v>
      </c>
    </row>
    <row r="38" spans="2:28" x14ac:dyDescent="0.3">
      <c r="B38" s="46" t="s">
        <v>114</v>
      </c>
      <c r="C38" s="53" t="s">
        <v>72</v>
      </c>
      <c r="D38" s="53" t="s">
        <v>76</v>
      </c>
      <c r="E38" s="53" t="s">
        <v>71</v>
      </c>
      <c r="F38" s="53">
        <v>2</v>
      </c>
      <c r="G38" s="53">
        <v>4</v>
      </c>
      <c r="H38" s="57">
        <v>6</v>
      </c>
      <c r="I38" s="53">
        <v>4</v>
      </c>
      <c r="J38" s="53">
        <v>3</v>
      </c>
      <c r="K38" s="53">
        <v>2</v>
      </c>
      <c r="L38" s="58">
        <v>9</v>
      </c>
      <c r="M38" s="53">
        <v>2</v>
      </c>
      <c r="N38" s="53">
        <v>0</v>
      </c>
      <c r="O38" s="48" t="s">
        <v>77</v>
      </c>
      <c r="P38" s="32"/>
      <c r="Q38" s="49" t="s">
        <v>72</v>
      </c>
      <c r="R38" s="49" t="s">
        <v>72</v>
      </c>
      <c r="S38" s="49" t="s">
        <v>115</v>
      </c>
      <c r="T38" s="49" t="s">
        <v>115</v>
      </c>
      <c r="U38" s="31">
        <v>1E-4</v>
      </c>
      <c r="V38" s="67">
        <v>5</v>
      </c>
      <c r="W38" s="49" t="s">
        <v>73</v>
      </c>
      <c r="X38" s="49" t="s">
        <v>73</v>
      </c>
      <c r="Y38" s="49" t="s">
        <v>73</v>
      </c>
      <c r="Z38" s="49" t="s">
        <v>88</v>
      </c>
      <c r="AA38" s="49" t="s">
        <v>72</v>
      </c>
      <c r="AB38" s="49"/>
    </row>
    <row r="39" spans="2:28" x14ac:dyDescent="0.3">
      <c r="B39" s="46" t="s">
        <v>51</v>
      </c>
      <c r="C39" s="53" t="s">
        <v>82</v>
      </c>
      <c r="D39" s="53" t="s">
        <v>71</v>
      </c>
      <c r="E39" s="53" t="s">
        <v>162</v>
      </c>
      <c r="F39" s="53">
        <v>2</v>
      </c>
      <c r="G39" s="53">
        <v>0</v>
      </c>
      <c r="H39" s="57">
        <v>2</v>
      </c>
      <c r="I39" s="53">
        <v>4</v>
      </c>
      <c r="J39" s="53">
        <v>3</v>
      </c>
      <c r="K39" s="53">
        <v>0</v>
      </c>
      <c r="L39" s="58">
        <v>7</v>
      </c>
      <c r="M39" s="53">
        <v>2</v>
      </c>
      <c r="N39" s="53">
        <v>0</v>
      </c>
      <c r="O39" s="48" t="s">
        <v>77</v>
      </c>
      <c r="P39" s="32"/>
      <c r="Q39" s="50">
        <v>500</v>
      </c>
      <c r="R39" s="65">
        <v>0.01</v>
      </c>
      <c r="S39" s="31">
        <v>2</v>
      </c>
      <c r="T39" s="65">
        <v>0.01</v>
      </c>
      <c r="U39" s="49" t="s">
        <v>72</v>
      </c>
      <c r="V39" s="67">
        <v>1.5</v>
      </c>
      <c r="W39" s="49" t="s">
        <v>73</v>
      </c>
      <c r="X39" s="49" t="s">
        <v>73</v>
      </c>
      <c r="Y39" s="49" t="s">
        <v>73</v>
      </c>
      <c r="Z39" s="49" t="s">
        <v>72</v>
      </c>
      <c r="AA39" s="49" t="s">
        <v>87</v>
      </c>
      <c r="AB39" s="49"/>
    </row>
    <row r="40" spans="2:28" x14ac:dyDescent="0.3">
      <c r="B40" s="46" t="s">
        <v>315</v>
      </c>
      <c r="C40" s="53" t="s">
        <v>83</v>
      </c>
      <c r="D40" s="53" t="s">
        <v>71</v>
      </c>
      <c r="E40" s="53" t="s">
        <v>71</v>
      </c>
      <c r="F40" s="53">
        <v>0</v>
      </c>
      <c r="G40" s="53">
        <v>4</v>
      </c>
      <c r="H40" s="57">
        <v>4</v>
      </c>
      <c r="I40" s="53">
        <v>3</v>
      </c>
      <c r="J40" s="53">
        <v>4</v>
      </c>
      <c r="K40" s="53">
        <v>2</v>
      </c>
      <c r="L40" s="58">
        <v>9</v>
      </c>
      <c r="M40" s="53">
        <v>0</v>
      </c>
      <c r="N40" s="53">
        <v>0</v>
      </c>
      <c r="O40" s="48">
        <v>0</v>
      </c>
      <c r="P40" s="32"/>
      <c r="Q40" s="50">
        <v>700</v>
      </c>
      <c r="R40" s="49">
        <v>2.5000000000000001E-5</v>
      </c>
      <c r="S40" s="31">
        <v>1.7000000000000001E-4</v>
      </c>
      <c r="T40" s="49">
        <v>2.5000000000000001E-5</v>
      </c>
      <c r="U40" s="49">
        <v>1.0000000000000001E-5</v>
      </c>
      <c r="V40" s="67">
        <v>5</v>
      </c>
      <c r="W40" s="49" t="s">
        <v>73</v>
      </c>
      <c r="X40" s="49" t="s">
        <v>73</v>
      </c>
      <c r="Y40" s="49" t="s">
        <v>73</v>
      </c>
      <c r="Z40" s="49" t="s">
        <v>72</v>
      </c>
      <c r="AA40" s="49" t="s">
        <v>72</v>
      </c>
      <c r="AB40" s="49"/>
    </row>
    <row r="41" spans="2:28" x14ac:dyDescent="0.3">
      <c r="B41" s="46" t="s">
        <v>299</v>
      </c>
      <c r="C41" s="53" t="s">
        <v>79</v>
      </c>
      <c r="D41" s="53" t="s">
        <v>76</v>
      </c>
      <c r="E41" s="53" t="s">
        <v>84</v>
      </c>
      <c r="F41" s="53">
        <v>0</v>
      </c>
      <c r="G41" s="53">
        <v>0</v>
      </c>
      <c r="H41" s="57">
        <v>0</v>
      </c>
      <c r="I41" s="53">
        <v>4</v>
      </c>
      <c r="J41" s="53">
        <v>3</v>
      </c>
      <c r="K41" s="53">
        <v>0</v>
      </c>
      <c r="L41" s="58">
        <v>7</v>
      </c>
      <c r="M41" s="53">
        <v>3</v>
      </c>
      <c r="N41" s="53">
        <v>0</v>
      </c>
      <c r="O41" s="48" t="s">
        <v>77</v>
      </c>
      <c r="P41" s="32"/>
      <c r="Q41" s="49">
        <v>2900</v>
      </c>
      <c r="R41" s="49">
        <v>18.399999999999999</v>
      </c>
      <c r="S41" s="49" t="s">
        <v>72</v>
      </c>
      <c r="T41" s="68">
        <v>18.399999999999999</v>
      </c>
      <c r="U41" s="68">
        <v>3</v>
      </c>
      <c r="V41" s="49" t="s">
        <v>116</v>
      </c>
      <c r="W41" s="49" t="s">
        <v>73</v>
      </c>
      <c r="X41" s="49" t="s">
        <v>89</v>
      </c>
      <c r="Y41" s="49" t="s">
        <v>73</v>
      </c>
      <c r="Z41" s="49" t="s">
        <v>88</v>
      </c>
      <c r="AA41" s="49" t="s">
        <v>87</v>
      </c>
      <c r="AB41" s="49"/>
    </row>
    <row r="42" spans="2:28" x14ac:dyDescent="0.3">
      <c r="B42" s="46" t="s">
        <v>300</v>
      </c>
      <c r="C42" s="53" t="s">
        <v>80</v>
      </c>
      <c r="D42" s="53" t="s">
        <v>76</v>
      </c>
      <c r="E42" s="53" t="s">
        <v>84</v>
      </c>
      <c r="F42" s="53">
        <v>1</v>
      </c>
      <c r="G42" s="53">
        <v>0</v>
      </c>
      <c r="H42" s="57">
        <v>1</v>
      </c>
      <c r="I42" s="53">
        <v>3</v>
      </c>
      <c r="J42" s="53">
        <v>3</v>
      </c>
      <c r="K42" s="53">
        <v>0</v>
      </c>
      <c r="L42" s="58">
        <v>6</v>
      </c>
      <c r="M42" s="53">
        <v>3</v>
      </c>
      <c r="N42" s="53">
        <v>0</v>
      </c>
      <c r="O42" s="48" t="s">
        <v>77</v>
      </c>
      <c r="P42" s="32"/>
      <c r="Q42" s="49">
        <v>40</v>
      </c>
      <c r="R42" s="49">
        <v>1</v>
      </c>
      <c r="S42" s="49" t="s">
        <v>72</v>
      </c>
      <c r="T42" s="68">
        <v>1</v>
      </c>
      <c r="U42" s="68">
        <v>3</v>
      </c>
      <c r="V42" s="67" t="s">
        <v>321</v>
      </c>
      <c r="W42" s="49" t="s">
        <v>73</v>
      </c>
      <c r="X42" s="49" t="s">
        <v>89</v>
      </c>
      <c r="Y42" s="49" t="s">
        <v>73</v>
      </c>
      <c r="Z42" s="49" t="s">
        <v>88</v>
      </c>
      <c r="AA42" s="49" t="s">
        <v>87</v>
      </c>
      <c r="AB42" s="49"/>
    </row>
    <row r="43" spans="2:28" x14ac:dyDescent="0.3">
      <c r="B43" s="46" t="s">
        <v>325</v>
      </c>
      <c r="C43" s="53" t="s">
        <v>82</v>
      </c>
      <c r="D43" s="53" t="s">
        <v>71</v>
      </c>
      <c r="E43" s="53" t="s">
        <v>162</v>
      </c>
      <c r="F43" s="53">
        <v>2</v>
      </c>
      <c r="G43" s="53">
        <v>0</v>
      </c>
      <c r="H43" s="57">
        <v>2</v>
      </c>
      <c r="I43" s="53">
        <v>4</v>
      </c>
      <c r="J43" s="53">
        <v>3</v>
      </c>
      <c r="K43" s="53">
        <v>0</v>
      </c>
      <c r="L43" s="58">
        <v>7</v>
      </c>
      <c r="M43" s="53">
        <v>2</v>
      </c>
      <c r="N43" s="53">
        <v>0</v>
      </c>
      <c r="O43" s="48" t="s">
        <v>77</v>
      </c>
      <c r="P43" s="32"/>
      <c r="Q43" s="49">
        <v>40</v>
      </c>
      <c r="R43" s="65">
        <v>0.01</v>
      </c>
      <c r="S43" s="31">
        <v>2</v>
      </c>
      <c r="T43" s="71">
        <v>0.01</v>
      </c>
      <c r="U43" s="49" t="s">
        <v>72</v>
      </c>
      <c r="V43" s="67" t="s">
        <v>321</v>
      </c>
      <c r="W43" s="49" t="s">
        <v>73</v>
      </c>
      <c r="X43" s="49" t="s">
        <v>73</v>
      </c>
      <c r="Y43" s="49" t="s">
        <v>73</v>
      </c>
      <c r="Z43" s="49" t="s">
        <v>72</v>
      </c>
      <c r="AA43" s="49" t="s">
        <v>87</v>
      </c>
      <c r="AB43" s="49"/>
    </row>
    <row r="44" spans="2:28" x14ac:dyDescent="0.3">
      <c r="B44" s="46" t="s">
        <v>101</v>
      </c>
      <c r="C44" s="53" t="s">
        <v>99</v>
      </c>
      <c r="D44" s="53" t="s">
        <v>76</v>
      </c>
      <c r="E44" s="53" t="s">
        <v>71</v>
      </c>
      <c r="F44" s="53">
        <v>0</v>
      </c>
      <c r="G44" s="53">
        <v>4</v>
      </c>
      <c r="H44" s="57">
        <v>4</v>
      </c>
      <c r="I44" s="53">
        <v>3</v>
      </c>
      <c r="J44" s="53">
        <v>4</v>
      </c>
      <c r="K44" s="53">
        <v>4</v>
      </c>
      <c r="L44" s="58">
        <v>11</v>
      </c>
      <c r="M44" s="53">
        <v>1</v>
      </c>
      <c r="N44" s="53">
        <v>0</v>
      </c>
      <c r="O44" s="48">
        <v>0</v>
      </c>
      <c r="P44" s="32"/>
      <c r="Q44" s="49">
        <v>200</v>
      </c>
      <c r="R44" s="49" t="s">
        <v>72</v>
      </c>
      <c r="S44" s="49" t="s">
        <v>72</v>
      </c>
      <c r="T44" s="49" t="s">
        <v>72</v>
      </c>
      <c r="U44" s="71">
        <v>5.9999999999999995E-4</v>
      </c>
      <c r="V44" s="67">
        <v>4</v>
      </c>
      <c r="W44" s="49" t="s">
        <v>73</v>
      </c>
      <c r="X44" s="49" t="s">
        <v>73</v>
      </c>
      <c r="Y44" s="49" t="s">
        <v>73</v>
      </c>
      <c r="Z44" s="49" t="s">
        <v>72</v>
      </c>
      <c r="AA44" s="49" t="s">
        <v>72</v>
      </c>
      <c r="AB44" s="49" t="s">
        <v>72</v>
      </c>
    </row>
    <row r="45" spans="2:28" x14ac:dyDescent="0.3">
      <c r="B45" s="46" t="s">
        <v>100</v>
      </c>
      <c r="C45" s="53" t="s">
        <v>97</v>
      </c>
      <c r="D45" s="53" t="s">
        <v>76</v>
      </c>
      <c r="E45" s="53" t="s">
        <v>71</v>
      </c>
      <c r="F45" s="53">
        <v>0</v>
      </c>
      <c r="G45" s="53">
        <v>4</v>
      </c>
      <c r="H45" s="57">
        <v>4</v>
      </c>
      <c r="I45" s="53">
        <v>3</v>
      </c>
      <c r="J45" s="53">
        <v>4</v>
      </c>
      <c r="K45" s="53">
        <v>4</v>
      </c>
      <c r="L45" s="58">
        <v>11</v>
      </c>
      <c r="M45" s="53">
        <v>1</v>
      </c>
      <c r="N45" s="53">
        <v>0</v>
      </c>
      <c r="O45" s="48">
        <v>0</v>
      </c>
      <c r="P45" s="32"/>
      <c r="Q45" s="49">
        <v>200</v>
      </c>
      <c r="R45" s="49" t="s">
        <v>72</v>
      </c>
      <c r="S45" s="49" t="s">
        <v>72</v>
      </c>
      <c r="T45" s="49" t="s">
        <v>72</v>
      </c>
      <c r="U45" s="71">
        <v>5.9999999999999995E-4</v>
      </c>
      <c r="V45" s="73">
        <v>0.08</v>
      </c>
      <c r="W45" s="49" t="s">
        <v>73</v>
      </c>
      <c r="X45" s="49" t="s">
        <v>73</v>
      </c>
      <c r="Y45" s="49" t="s">
        <v>73</v>
      </c>
      <c r="Z45" s="49" t="s">
        <v>72</v>
      </c>
      <c r="AA45" s="49" t="s">
        <v>72</v>
      </c>
      <c r="AB45" s="49" t="s">
        <v>72</v>
      </c>
    </row>
    <row r="46" spans="2:28" ht="16.2" x14ac:dyDescent="0.3">
      <c r="B46" s="46" t="s">
        <v>98</v>
      </c>
      <c r="C46" s="53" t="s">
        <v>72</v>
      </c>
      <c r="D46" s="53" t="s">
        <v>71</v>
      </c>
      <c r="E46" s="53" t="s">
        <v>71</v>
      </c>
      <c r="F46" s="53">
        <v>0</v>
      </c>
      <c r="G46" s="53">
        <v>4</v>
      </c>
      <c r="H46" s="57">
        <v>4</v>
      </c>
      <c r="I46" s="53">
        <v>4</v>
      </c>
      <c r="J46" s="53">
        <v>4</v>
      </c>
      <c r="K46" s="53">
        <v>4</v>
      </c>
      <c r="L46" s="58">
        <v>12</v>
      </c>
      <c r="M46" s="53">
        <v>0</v>
      </c>
      <c r="N46" s="53">
        <v>0</v>
      </c>
      <c r="O46" s="48">
        <v>0</v>
      </c>
      <c r="P46" s="32"/>
      <c r="Q46" s="49">
        <v>8.5000000000000006E-3</v>
      </c>
      <c r="R46" s="49" t="s">
        <v>72</v>
      </c>
      <c r="S46" s="49" t="s">
        <v>72</v>
      </c>
      <c r="T46" s="49" t="s">
        <v>72</v>
      </c>
      <c r="U46" s="71" t="s">
        <v>317</v>
      </c>
      <c r="V46" s="67" t="s">
        <v>322</v>
      </c>
      <c r="W46" s="49" t="s">
        <v>73</v>
      </c>
      <c r="X46" s="49" t="s">
        <v>73</v>
      </c>
      <c r="Y46" s="49" t="s">
        <v>73</v>
      </c>
      <c r="Z46" s="49" t="s">
        <v>72</v>
      </c>
      <c r="AA46" s="49" t="s">
        <v>72</v>
      </c>
      <c r="AB46" s="49" t="s">
        <v>72</v>
      </c>
    </row>
    <row r="47" spans="2:28" x14ac:dyDescent="0.3">
      <c r="B47" s="46" t="s">
        <v>287</v>
      </c>
      <c r="C47" s="53" t="s">
        <v>72</v>
      </c>
      <c r="D47" s="53" t="s">
        <v>236</v>
      </c>
      <c r="E47" s="53" t="s">
        <v>71</v>
      </c>
      <c r="F47" s="53">
        <v>4</v>
      </c>
      <c r="G47" s="53">
        <v>4</v>
      </c>
      <c r="H47" s="57">
        <v>8</v>
      </c>
      <c r="I47" s="53">
        <v>4</v>
      </c>
      <c r="J47" s="53">
        <v>4</v>
      </c>
      <c r="K47" s="53">
        <v>3</v>
      </c>
      <c r="L47" s="58">
        <v>11</v>
      </c>
      <c r="M47" s="53">
        <v>0</v>
      </c>
      <c r="N47" s="53">
        <v>0</v>
      </c>
      <c r="O47" s="48">
        <v>0</v>
      </c>
      <c r="P47" s="32"/>
      <c r="Q47" s="49" t="s">
        <v>116</v>
      </c>
      <c r="R47" s="49" t="s">
        <v>116</v>
      </c>
      <c r="S47" s="49" t="s">
        <v>116</v>
      </c>
      <c r="T47" s="49" t="s">
        <v>116</v>
      </c>
      <c r="U47" s="49">
        <v>5.0000000000000001E-4</v>
      </c>
      <c r="V47" s="49" t="s">
        <v>116</v>
      </c>
      <c r="W47" s="49" t="s">
        <v>73</v>
      </c>
      <c r="X47" s="49" t="s">
        <v>73</v>
      </c>
      <c r="Y47" s="49" t="s">
        <v>73</v>
      </c>
      <c r="Z47" s="49" t="s">
        <v>72</v>
      </c>
      <c r="AA47" s="49" t="s">
        <v>72</v>
      </c>
      <c r="AB47" s="49" t="s">
        <v>72</v>
      </c>
    </row>
    <row r="48" spans="2:28" x14ac:dyDescent="0.3">
      <c r="B48" s="60" t="s">
        <v>75</v>
      </c>
      <c r="C48" s="33" t="s">
        <v>74</v>
      </c>
      <c r="D48" s="33" t="s">
        <v>71</v>
      </c>
      <c r="E48" s="33" t="s">
        <v>71</v>
      </c>
      <c r="F48" s="33">
        <v>4</v>
      </c>
      <c r="G48" s="33">
        <v>4</v>
      </c>
      <c r="H48" s="54">
        <v>8</v>
      </c>
      <c r="I48" s="33">
        <v>4</v>
      </c>
      <c r="J48" s="33">
        <v>4</v>
      </c>
      <c r="K48" s="33">
        <v>3</v>
      </c>
      <c r="L48" s="55">
        <v>11</v>
      </c>
      <c r="M48" s="33">
        <v>0</v>
      </c>
      <c r="N48" s="33">
        <v>0</v>
      </c>
      <c r="O48" s="35">
        <v>0</v>
      </c>
      <c r="P48" s="32"/>
      <c r="Q48" s="64">
        <v>100</v>
      </c>
      <c r="R48" s="66">
        <v>1E-4</v>
      </c>
      <c r="S48" s="34">
        <v>2.2499999999999999E-2</v>
      </c>
      <c r="T48" s="34" t="s">
        <v>116</v>
      </c>
      <c r="U48" s="34">
        <v>3.0000000000000001E-5</v>
      </c>
      <c r="V48" s="67">
        <v>2</v>
      </c>
      <c r="W48" s="34" t="s">
        <v>73</v>
      </c>
      <c r="X48" s="34" t="s">
        <v>73</v>
      </c>
      <c r="Y48" s="34" t="s">
        <v>73</v>
      </c>
      <c r="Z48" s="34" t="s">
        <v>72</v>
      </c>
      <c r="AA48" s="34" t="s">
        <v>72</v>
      </c>
      <c r="AB48" s="34" t="s">
        <v>72</v>
      </c>
    </row>
    <row r="49" spans="2:28" x14ac:dyDescent="0.3">
      <c r="B49" s="60" t="s">
        <v>70</v>
      </c>
      <c r="C49" s="33" t="s">
        <v>234</v>
      </c>
      <c r="D49" s="33" t="s">
        <v>76</v>
      </c>
      <c r="E49" s="33" t="s">
        <v>71</v>
      </c>
      <c r="F49" s="33">
        <v>4</v>
      </c>
      <c r="G49" s="33">
        <v>4</v>
      </c>
      <c r="H49" s="54">
        <v>8</v>
      </c>
      <c r="I49" s="33">
        <v>4</v>
      </c>
      <c r="J49" s="33">
        <v>3</v>
      </c>
      <c r="K49" s="33">
        <v>2</v>
      </c>
      <c r="L49" s="55">
        <v>9</v>
      </c>
      <c r="M49" s="33">
        <v>0</v>
      </c>
      <c r="N49" s="33">
        <v>0</v>
      </c>
      <c r="O49" s="35">
        <v>0</v>
      </c>
      <c r="P49" s="32"/>
      <c r="Q49" s="34">
        <v>2</v>
      </c>
      <c r="R49" s="34">
        <v>2.0000000000000002E-5</v>
      </c>
      <c r="S49" s="34" t="s">
        <v>233</v>
      </c>
      <c r="T49" s="34" t="s">
        <v>116</v>
      </c>
      <c r="U49" s="71">
        <v>8.9999999999999993E-3</v>
      </c>
      <c r="V49" s="34" t="s">
        <v>116</v>
      </c>
      <c r="W49" s="34" t="s">
        <v>73</v>
      </c>
      <c r="X49" s="34" t="s">
        <v>73</v>
      </c>
      <c r="Y49" s="34" t="s">
        <v>73</v>
      </c>
      <c r="Z49" s="34" t="s">
        <v>72</v>
      </c>
      <c r="AA49" s="34" t="s">
        <v>72</v>
      </c>
      <c r="AB49" s="34" t="s">
        <v>72</v>
      </c>
    </row>
    <row r="50" spans="2:28" x14ac:dyDescent="0.3">
      <c r="B50" s="60" t="s">
        <v>69</v>
      </c>
      <c r="C50" s="33" t="s">
        <v>235</v>
      </c>
      <c r="D50" s="33" t="s">
        <v>71</v>
      </c>
      <c r="E50" s="33" t="s">
        <v>71</v>
      </c>
      <c r="F50" s="33">
        <v>3</v>
      </c>
      <c r="G50" s="33">
        <v>4</v>
      </c>
      <c r="H50" s="54">
        <v>7</v>
      </c>
      <c r="I50" s="33">
        <v>2</v>
      </c>
      <c r="J50" s="33">
        <v>1</v>
      </c>
      <c r="K50" s="33">
        <v>2</v>
      </c>
      <c r="L50" s="55">
        <v>5</v>
      </c>
      <c r="M50" s="33">
        <v>0</v>
      </c>
      <c r="N50" s="33">
        <v>0</v>
      </c>
      <c r="O50" s="35">
        <v>0</v>
      </c>
      <c r="P50" s="32"/>
      <c r="Q50" s="34" t="s">
        <v>116</v>
      </c>
      <c r="R50" s="34" t="s">
        <v>116</v>
      </c>
      <c r="S50" s="34">
        <v>101</v>
      </c>
      <c r="T50" s="34" t="s">
        <v>116</v>
      </c>
      <c r="U50" s="71">
        <v>0.9</v>
      </c>
      <c r="V50" s="34" t="s">
        <v>116</v>
      </c>
      <c r="W50" s="34" t="s">
        <v>73</v>
      </c>
      <c r="X50" s="34" t="s">
        <v>73</v>
      </c>
      <c r="Y50" s="34" t="s">
        <v>73</v>
      </c>
      <c r="Z50" s="34" t="s">
        <v>72</v>
      </c>
      <c r="AA50" s="34" t="s">
        <v>72</v>
      </c>
      <c r="AB50" s="34" t="s">
        <v>72</v>
      </c>
    </row>
    <row r="51" spans="2:28" x14ac:dyDescent="0.3">
      <c r="B51" s="60" t="s">
        <v>53</v>
      </c>
      <c r="C51" s="33" t="s">
        <v>216</v>
      </c>
      <c r="D51" s="33" t="s">
        <v>71</v>
      </c>
      <c r="E51" s="33" t="s">
        <v>162</v>
      </c>
      <c r="F51" s="33">
        <v>4</v>
      </c>
      <c r="G51" s="33">
        <v>0</v>
      </c>
      <c r="H51" s="54">
        <v>4</v>
      </c>
      <c r="I51" s="33">
        <v>3</v>
      </c>
      <c r="J51" s="33">
        <v>1</v>
      </c>
      <c r="K51" s="33">
        <v>0</v>
      </c>
      <c r="L51" s="55">
        <v>4</v>
      </c>
      <c r="M51" s="33">
        <v>2</v>
      </c>
      <c r="N51" s="33">
        <v>0</v>
      </c>
      <c r="O51" s="35" t="s">
        <v>77</v>
      </c>
      <c r="P51" s="32"/>
      <c r="Q51" s="34">
        <v>23</v>
      </c>
      <c r="R51" s="34" t="s">
        <v>116</v>
      </c>
      <c r="S51" s="34">
        <v>4</v>
      </c>
      <c r="T51" s="34" t="s">
        <v>116</v>
      </c>
      <c r="U51" s="34" t="s">
        <v>116</v>
      </c>
      <c r="V51" s="67">
        <v>390</v>
      </c>
      <c r="W51" s="34" t="s">
        <v>73</v>
      </c>
      <c r="X51" s="34" t="s">
        <v>73</v>
      </c>
      <c r="Y51" s="34" t="s">
        <v>73</v>
      </c>
      <c r="Z51" s="34" t="s">
        <v>73</v>
      </c>
      <c r="AA51" s="34" t="s">
        <v>78</v>
      </c>
      <c r="AB51" s="34" t="s">
        <v>218</v>
      </c>
    </row>
    <row r="52" spans="2:28" x14ac:dyDescent="0.3">
      <c r="B52" s="60" t="s">
        <v>295</v>
      </c>
      <c r="C52" s="33" t="s">
        <v>217</v>
      </c>
      <c r="D52" s="33" t="s">
        <v>76</v>
      </c>
      <c r="E52" s="33" t="s">
        <v>71</v>
      </c>
      <c r="F52" s="33">
        <v>3</v>
      </c>
      <c r="G52" s="33">
        <v>0</v>
      </c>
      <c r="H52" s="54">
        <v>3</v>
      </c>
      <c r="I52" s="33">
        <v>2</v>
      </c>
      <c r="J52" s="33">
        <v>1</v>
      </c>
      <c r="K52" s="33">
        <v>0</v>
      </c>
      <c r="L52" s="55">
        <v>3</v>
      </c>
      <c r="M52" s="33">
        <v>2</v>
      </c>
      <c r="N52" s="33">
        <v>0</v>
      </c>
      <c r="O52" s="35" t="s">
        <v>77</v>
      </c>
      <c r="P52" s="32"/>
      <c r="Q52" s="64">
        <v>250</v>
      </c>
      <c r="R52" s="34" t="s">
        <v>116</v>
      </c>
      <c r="S52" s="34" t="s">
        <v>116</v>
      </c>
      <c r="T52" s="34" t="s">
        <v>116</v>
      </c>
      <c r="U52" s="34" t="s">
        <v>116</v>
      </c>
      <c r="V52" s="34" t="s">
        <v>116</v>
      </c>
      <c r="W52" s="34" t="s">
        <v>73</v>
      </c>
      <c r="X52" s="34" t="s">
        <v>73</v>
      </c>
      <c r="Y52" s="34" t="s">
        <v>73</v>
      </c>
      <c r="Z52" s="34" t="s">
        <v>73</v>
      </c>
      <c r="AA52" s="34" t="s">
        <v>78</v>
      </c>
      <c r="AB52" s="34" t="s">
        <v>218</v>
      </c>
    </row>
    <row r="53" spans="2:28" x14ac:dyDescent="0.3">
      <c r="B53" s="60" t="s">
        <v>102</v>
      </c>
      <c r="C53" s="33" t="s">
        <v>219</v>
      </c>
      <c r="D53" s="33" t="s">
        <v>76</v>
      </c>
      <c r="E53" s="33" t="s">
        <v>77</v>
      </c>
      <c r="F53" s="33">
        <v>1</v>
      </c>
      <c r="G53" s="33">
        <v>0</v>
      </c>
      <c r="H53" s="54">
        <v>1</v>
      </c>
      <c r="I53" s="33">
        <v>4</v>
      </c>
      <c r="J53" s="33">
        <v>2</v>
      </c>
      <c r="K53" s="33">
        <v>2</v>
      </c>
      <c r="L53" s="55">
        <v>8</v>
      </c>
      <c r="M53" s="33">
        <v>1</v>
      </c>
      <c r="N53" s="33">
        <v>0</v>
      </c>
      <c r="O53" s="35">
        <v>0</v>
      </c>
      <c r="P53" s="32"/>
      <c r="Q53" s="64">
        <v>260</v>
      </c>
      <c r="R53" s="34" t="s">
        <v>116</v>
      </c>
      <c r="S53" s="34">
        <v>0.3</v>
      </c>
      <c r="T53" s="34" t="s">
        <v>116</v>
      </c>
      <c r="U53" s="34" t="s">
        <v>116</v>
      </c>
      <c r="V53" s="34" t="s">
        <v>116</v>
      </c>
      <c r="W53" s="34" t="s">
        <v>73</v>
      </c>
      <c r="X53" s="34" t="s">
        <v>73</v>
      </c>
      <c r="Y53" s="34" t="s">
        <v>73</v>
      </c>
      <c r="Z53" s="34" t="s">
        <v>73</v>
      </c>
      <c r="AA53" s="34" t="s">
        <v>78</v>
      </c>
      <c r="AB53" s="34" t="s">
        <v>218</v>
      </c>
    </row>
    <row r="54" spans="2:28" x14ac:dyDescent="0.3">
      <c r="B54" s="60" t="s">
        <v>294</v>
      </c>
      <c r="C54" s="33" t="s">
        <v>221</v>
      </c>
      <c r="D54" s="33" t="s">
        <v>236</v>
      </c>
      <c r="E54" s="33" t="s">
        <v>71</v>
      </c>
      <c r="F54" s="33">
        <v>1</v>
      </c>
      <c r="G54" s="33">
        <v>0</v>
      </c>
      <c r="H54" s="54">
        <v>1</v>
      </c>
      <c r="I54" s="33">
        <v>2</v>
      </c>
      <c r="J54" s="33">
        <v>1</v>
      </c>
      <c r="K54" s="33">
        <v>1</v>
      </c>
      <c r="L54" s="55">
        <v>4</v>
      </c>
      <c r="M54" s="33">
        <v>0</v>
      </c>
      <c r="N54" s="33">
        <v>0</v>
      </c>
      <c r="O54" s="35">
        <v>0</v>
      </c>
      <c r="P54" s="32"/>
      <c r="Q54" s="64">
        <v>160</v>
      </c>
      <c r="R54" s="34" t="s">
        <v>116</v>
      </c>
      <c r="S54" s="34" t="s">
        <v>116</v>
      </c>
      <c r="T54" s="34" t="s">
        <v>116</v>
      </c>
      <c r="U54" s="71">
        <v>0.2</v>
      </c>
      <c r="V54" s="67">
        <v>2</v>
      </c>
      <c r="W54" s="34" t="s">
        <v>73</v>
      </c>
      <c r="X54" s="34" t="s">
        <v>73</v>
      </c>
      <c r="Y54" s="34" t="s">
        <v>73</v>
      </c>
      <c r="Z54" s="34" t="s">
        <v>73</v>
      </c>
      <c r="AA54" s="34" t="s">
        <v>78</v>
      </c>
      <c r="AB54" s="34" t="s">
        <v>220</v>
      </c>
    </row>
    <row r="55" spans="2:28" x14ac:dyDescent="0.3">
      <c r="B55" s="60" t="s">
        <v>68</v>
      </c>
      <c r="C55" s="33" t="s">
        <v>222</v>
      </c>
      <c r="D55" s="33" t="s">
        <v>76</v>
      </c>
      <c r="E55" s="33" t="s">
        <v>71</v>
      </c>
      <c r="F55" s="33">
        <v>1</v>
      </c>
      <c r="G55" s="33">
        <v>4</v>
      </c>
      <c r="H55" s="54">
        <v>5</v>
      </c>
      <c r="I55" s="33">
        <v>2</v>
      </c>
      <c r="J55" s="33">
        <v>1</v>
      </c>
      <c r="K55" s="33">
        <v>1</v>
      </c>
      <c r="L55" s="55">
        <v>4</v>
      </c>
      <c r="M55" s="33">
        <v>0</v>
      </c>
      <c r="N55" s="33">
        <v>0</v>
      </c>
      <c r="O55" s="35">
        <v>0</v>
      </c>
      <c r="P55" s="32"/>
      <c r="Q55" s="64">
        <v>150</v>
      </c>
      <c r="R55" s="34" t="s">
        <v>116</v>
      </c>
      <c r="S55" s="34" t="s">
        <v>116</v>
      </c>
      <c r="T55" s="34" t="s">
        <v>116</v>
      </c>
      <c r="U55" s="71">
        <v>8.9999999999999993E-3</v>
      </c>
      <c r="V55" s="67">
        <v>1.3</v>
      </c>
      <c r="W55" s="34" t="s">
        <v>73</v>
      </c>
      <c r="X55" s="34" t="s">
        <v>73</v>
      </c>
      <c r="Y55" s="34" t="s">
        <v>73</v>
      </c>
      <c r="Z55" s="34" t="s">
        <v>73</v>
      </c>
      <c r="AA55" s="34" t="s">
        <v>73</v>
      </c>
      <c r="AB55" s="34" t="s">
        <v>220</v>
      </c>
    </row>
    <row r="56" spans="2:28" x14ac:dyDescent="0.3">
      <c r="B56" s="60" t="s">
        <v>297</v>
      </c>
      <c r="C56" s="33" t="s">
        <v>225</v>
      </c>
      <c r="D56" s="33" t="s">
        <v>76</v>
      </c>
      <c r="E56" s="33" t="s">
        <v>71</v>
      </c>
      <c r="F56" s="33">
        <v>2</v>
      </c>
      <c r="G56" s="33">
        <v>0</v>
      </c>
      <c r="H56" s="54">
        <v>2</v>
      </c>
      <c r="I56" s="33">
        <v>2</v>
      </c>
      <c r="J56" s="33">
        <v>1</v>
      </c>
      <c r="K56" s="33">
        <v>1</v>
      </c>
      <c r="L56" s="55">
        <v>4</v>
      </c>
      <c r="M56" s="33">
        <v>3</v>
      </c>
      <c r="N56" s="33">
        <v>0</v>
      </c>
      <c r="O56" s="35" t="s">
        <v>77</v>
      </c>
      <c r="P56" s="32"/>
      <c r="Q56" s="34">
        <v>300</v>
      </c>
      <c r="R56" s="34">
        <v>8</v>
      </c>
      <c r="S56" s="34">
        <v>5.16</v>
      </c>
      <c r="T56" s="71">
        <v>0.7</v>
      </c>
      <c r="U56" s="71">
        <v>0.03</v>
      </c>
      <c r="V56" s="67">
        <v>8.0000000000000002E-3</v>
      </c>
      <c r="W56" s="34" t="s">
        <v>73</v>
      </c>
      <c r="X56" s="34" t="s">
        <v>122</v>
      </c>
      <c r="Y56" s="34" t="s">
        <v>73</v>
      </c>
      <c r="Z56" s="34" t="s">
        <v>73</v>
      </c>
      <c r="AA56" s="34" t="s">
        <v>87</v>
      </c>
      <c r="AB56" s="34" t="s">
        <v>224</v>
      </c>
    </row>
    <row r="57" spans="2:28" x14ac:dyDescent="0.3">
      <c r="B57" s="60" t="s">
        <v>298</v>
      </c>
      <c r="C57" s="33" t="s">
        <v>226</v>
      </c>
      <c r="D57" s="33" t="s">
        <v>76</v>
      </c>
      <c r="E57" s="33" t="s">
        <v>84</v>
      </c>
      <c r="F57" s="33">
        <v>2</v>
      </c>
      <c r="G57" s="33">
        <v>0</v>
      </c>
      <c r="H57" s="54">
        <v>2</v>
      </c>
      <c r="I57" s="33">
        <v>2</v>
      </c>
      <c r="J57" s="33">
        <v>1</v>
      </c>
      <c r="K57" s="33">
        <v>1</v>
      </c>
      <c r="L57" s="55">
        <v>4</v>
      </c>
      <c r="M57" s="33">
        <v>0</v>
      </c>
      <c r="N57" s="33">
        <v>1</v>
      </c>
      <c r="O57" s="35">
        <v>0</v>
      </c>
      <c r="P57" s="32"/>
      <c r="Q57" s="34">
        <v>3200</v>
      </c>
      <c r="R57" s="34">
        <v>0.1</v>
      </c>
      <c r="S57" s="34" t="s">
        <v>116</v>
      </c>
      <c r="T57" s="34" t="s">
        <v>116</v>
      </c>
      <c r="U57" s="34">
        <v>0.1</v>
      </c>
      <c r="V57" s="67">
        <v>1.3</v>
      </c>
      <c r="W57" s="34" t="s">
        <v>73</v>
      </c>
      <c r="X57" s="34" t="s">
        <v>122</v>
      </c>
      <c r="Y57" s="34" t="s">
        <v>73</v>
      </c>
      <c r="Z57" s="34" t="s">
        <v>73</v>
      </c>
      <c r="AA57" s="34" t="s">
        <v>87</v>
      </c>
      <c r="AB57" s="34" t="s">
        <v>224</v>
      </c>
    </row>
    <row r="58" spans="2:28" x14ac:dyDescent="0.3">
      <c r="B58" s="60" t="s">
        <v>228</v>
      </c>
      <c r="C58" s="33" t="s">
        <v>227</v>
      </c>
      <c r="D58" s="33" t="s">
        <v>76</v>
      </c>
      <c r="E58" s="33" t="s">
        <v>71</v>
      </c>
      <c r="F58" s="33">
        <v>2</v>
      </c>
      <c r="G58" s="33">
        <v>4</v>
      </c>
      <c r="H58" s="54">
        <v>6</v>
      </c>
      <c r="I58" s="33">
        <v>2</v>
      </c>
      <c r="J58" s="33">
        <v>2</v>
      </c>
      <c r="K58" s="33">
        <v>1</v>
      </c>
      <c r="L58" s="55">
        <v>5</v>
      </c>
      <c r="M58" s="33">
        <v>0</v>
      </c>
      <c r="N58" s="33">
        <v>0</v>
      </c>
      <c r="O58" s="35">
        <v>0</v>
      </c>
      <c r="P58" s="32"/>
      <c r="Q58" s="34">
        <v>1200</v>
      </c>
      <c r="R58" s="34">
        <v>0.28000000000000003</v>
      </c>
      <c r="S58" s="34">
        <v>5.16</v>
      </c>
      <c r="T58" s="71">
        <v>2.5000000000000001E-4</v>
      </c>
      <c r="U58" s="34">
        <v>0.01</v>
      </c>
      <c r="V58" s="67">
        <v>2.1</v>
      </c>
      <c r="W58" s="34" t="s">
        <v>73</v>
      </c>
      <c r="X58" s="34" t="s">
        <v>122</v>
      </c>
      <c r="Y58" s="34" t="s">
        <v>73</v>
      </c>
      <c r="Z58" s="34" t="s">
        <v>73</v>
      </c>
      <c r="AA58" s="34" t="s">
        <v>87</v>
      </c>
      <c r="AB58" s="34" t="s">
        <v>224</v>
      </c>
    </row>
    <row r="59" spans="2:28" x14ac:dyDescent="0.3">
      <c r="B59" s="60" t="s">
        <v>296</v>
      </c>
      <c r="C59" s="33" t="s">
        <v>229</v>
      </c>
      <c r="D59" s="33" t="s">
        <v>76</v>
      </c>
      <c r="E59" s="33" t="s">
        <v>71</v>
      </c>
      <c r="F59" s="33">
        <v>2</v>
      </c>
      <c r="G59" s="33">
        <v>4</v>
      </c>
      <c r="H59" s="54">
        <v>6</v>
      </c>
      <c r="I59" s="33">
        <v>2</v>
      </c>
      <c r="J59" s="33">
        <v>2</v>
      </c>
      <c r="K59" s="33">
        <v>1</v>
      </c>
      <c r="L59" s="55">
        <v>5</v>
      </c>
      <c r="M59" s="33">
        <v>1</v>
      </c>
      <c r="N59" s="33">
        <v>0</v>
      </c>
      <c r="O59" s="35">
        <v>0</v>
      </c>
      <c r="P59" s="32"/>
      <c r="Q59" s="34">
        <v>3800</v>
      </c>
      <c r="R59" s="34" t="s">
        <v>116</v>
      </c>
      <c r="S59" s="34">
        <v>5.16</v>
      </c>
      <c r="T59" s="71">
        <v>2.3000000000000001E-4</v>
      </c>
      <c r="U59" s="34">
        <v>0.1</v>
      </c>
      <c r="V59" s="67">
        <v>0.22</v>
      </c>
      <c r="W59" s="34" t="s">
        <v>73</v>
      </c>
      <c r="X59" s="34" t="s">
        <v>122</v>
      </c>
      <c r="Y59" s="34" t="s">
        <v>73</v>
      </c>
      <c r="Z59" s="34" t="s">
        <v>73</v>
      </c>
      <c r="AA59" s="34" t="s">
        <v>87</v>
      </c>
      <c r="AB59" s="34" t="s">
        <v>224</v>
      </c>
    </row>
    <row r="60" spans="2:28" x14ac:dyDescent="0.3">
      <c r="B60" s="60" t="s">
        <v>231</v>
      </c>
      <c r="C60" s="33" t="s">
        <v>230</v>
      </c>
      <c r="D60" s="33" t="s">
        <v>76</v>
      </c>
      <c r="E60" s="33" t="s">
        <v>84</v>
      </c>
      <c r="F60" s="33">
        <v>2</v>
      </c>
      <c r="G60" s="33">
        <v>0</v>
      </c>
      <c r="H60" s="54">
        <v>2</v>
      </c>
      <c r="I60" s="33">
        <v>2</v>
      </c>
      <c r="J60" s="33">
        <v>1</v>
      </c>
      <c r="K60" s="33">
        <v>1</v>
      </c>
      <c r="L60" s="55">
        <v>4</v>
      </c>
      <c r="M60" s="33">
        <v>3</v>
      </c>
      <c r="N60" s="33">
        <v>2</v>
      </c>
      <c r="O60" s="35" t="s">
        <v>77</v>
      </c>
      <c r="P60" s="32"/>
      <c r="Q60" s="34">
        <v>850</v>
      </c>
      <c r="R60" s="34">
        <v>0.8</v>
      </c>
      <c r="S60" s="34" t="s">
        <v>116</v>
      </c>
      <c r="T60" s="34" t="s">
        <v>116</v>
      </c>
      <c r="U60" s="71">
        <v>0.05</v>
      </c>
      <c r="V60" s="34" t="s">
        <v>116</v>
      </c>
      <c r="W60" s="34" t="s">
        <v>73</v>
      </c>
      <c r="X60" s="34" t="s">
        <v>122</v>
      </c>
      <c r="Y60" s="34" t="s">
        <v>73</v>
      </c>
      <c r="Z60" s="34" t="s">
        <v>73</v>
      </c>
      <c r="AA60" s="34" t="s">
        <v>87</v>
      </c>
      <c r="AB60" s="34" t="s">
        <v>224</v>
      </c>
    </row>
    <row r="61" spans="2:28" x14ac:dyDescent="0.3">
      <c r="B61" s="60" t="s">
        <v>223</v>
      </c>
      <c r="C61" s="33" t="s">
        <v>232</v>
      </c>
      <c r="D61" s="33" t="s">
        <v>133</v>
      </c>
      <c r="E61" s="33" t="s">
        <v>84</v>
      </c>
      <c r="F61" s="33">
        <v>2</v>
      </c>
      <c r="G61" s="33">
        <v>4</v>
      </c>
      <c r="H61" s="54">
        <v>6</v>
      </c>
      <c r="I61" s="33">
        <v>1</v>
      </c>
      <c r="J61" s="33">
        <v>0</v>
      </c>
      <c r="K61" s="33">
        <v>0</v>
      </c>
      <c r="L61" s="55">
        <v>1</v>
      </c>
      <c r="M61" s="33">
        <v>3</v>
      </c>
      <c r="N61" s="33">
        <v>2</v>
      </c>
      <c r="O61" s="35" t="s">
        <v>77</v>
      </c>
      <c r="P61" s="32"/>
      <c r="Q61" s="34">
        <v>4800</v>
      </c>
      <c r="R61" s="70">
        <v>1E-3</v>
      </c>
      <c r="S61" s="34" t="s">
        <v>116</v>
      </c>
      <c r="T61" s="34" t="s">
        <v>116</v>
      </c>
      <c r="U61" s="34">
        <v>5.0000000000000001E-4</v>
      </c>
      <c r="V61" s="67">
        <v>7.6999999999999999E-2</v>
      </c>
      <c r="W61" s="34" t="s">
        <v>73</v>
      </c>
      <c r="X61" s="34" t="s">
        <v>122</v>
      </c>
      <c r="Y61" s="34" t="s">
        <v>73</v>
      </c>
      <c r="Z61" s="34" t="s">
        <v>73</v>
      </c>
      <c r="AA61" s="34" t="s">
        <v>87</v>
      </c>
      <c r="AB61" s="34" t="s">
        <v>224</v>
      </c>
    </row>
    <row r="62" spans="2:28" x14ac:dyDescent="0.3">
      <c r="B62" s="46" t="s">
        <v>202</v>
      </c>
      <c r="C62" s="33" t="s">
        <v>199</v>
      </c>
      <c r="D62" s="33" t="s">
        <v>133</v>
      </c>
      <c r="E62" s="33" t="s">
        <v>84</v>
      </c>
      <c r="F62" s="33">
        <v>2</v>
      </c>
      <c r="G62" s="33">
        <v>0</v>
      </c>
      <c r="H62" s="54">
        <v>2</v>
      </c>
      <c r="I62" s="33">
        <v>1</v>
      </c>
      <c r="J62" s="33">
        <v>0</v>
      </c>
      <c r="K62" s="33">
        <v>0</v>
      </c>
      <c r="L62" s="55">
        <v>1</v>
      </c>
      <c r="M62" s="33">
        <v>3</v>
      </c>
      <c r="N62" s="33">
        <v>0</v>
      </c>
      <c r="O62" s="35" t="s">
        <v>77</v>
      </c>
      <c r="P62" s="32"/>
      <c r="Q62" s="34" t="s">
        <v>203</v>
      </c>
      <c r="R62" s="34" t="s">
        <v>116</v>
      </c>
      <c r="S62" s="34" t="s">
        <v>116</v>
      </c>
      <c r="T62" s="34" t="s">
        <v>116</v>
      </c>
      <c r="U62" s="34" t="s">
        <v>116</v>
      </c>
      <c r="V62" s="34" t="s">
        <v>116</v>
      </c>
      <c r="W62" s="34" t="s">
        <v>73</v>
      </c>
      <c r="X62" s="34" t="s">
        <v>89</v>
      </c>
      <c r="Y62" s="34" t="s">
        <v>73</v>
      </c>
      <c r="Z62" s="34" t="s">
        <v>201</v>
      </c>
      <c r="AA62" s="34" t="s">
        <v>200</v>
      </c>
      <c r="AB62" s="34" t="s">
        <v>116</v>
      </c>
    </row>
    <row r="63" spans="2:28" x14ac:dyDescent="0.3">
      <c r="B63" s="46" t="s">
        <v>327</v>
      </c>
      <c r="C63" s="33" t="s">
        <v>204</v>
      </c>
      <c r="D63" s="33" t="s">
        <v>76</v>
      </c>
      <c r="E63" s="33" t="s">
        <v>162</v>
      </c>
      <c r="F63" s="33">
        <v>2</v>
      </c>
      <c r="G63" s="33">
        <v>0</v>
      </c>
      <c r="H63" s="54">
        <v>2</v>
      </c>
      <c r="I63" s="33">
        <v>2</v>
      </c>
      <c r="J63" s="33">
        <v>0</v>
      </c>
      <c r="K63" s="33">
        <v>0</v>
      </c>
      <c r="L63" s="55">
        <v>2</v>
      </c>
      <c r="M63" s="33">
        <v>3</v>
      </c>
      <c r="N63" s="33">
        <v>0</v>
      </c>
      <c r="O63" s="35" t="s">
        <v>77</v>
      </c>
      <c r="P63" s="32"/>
      <c r="Q63" s="64">
        <v>7200</v>
      </c>
      <c r="R63" s="34" t="s">
        <v>116</v>
      </c>
      <c r="S63" s="34" t="s">
        <v>116</v>
      </c>
      <c r="T63" s="34" t="s">
        <v>116</v>
      </c>
      <c r="U63" s="34" t="s">
        <v>116</v>
      </c>
      <c r="V63" s="34" t="s">
        <v>116</v>
      </c>
      <c r="W63" s="34" t="s">
        <v>73</v>
      </c>
      <c r="X63" s="34" t="s">
        <v>73</v>
      </c>
      <c r="Y63" s="34" t="s">
        <v>73</v>
      </c>
      <c r="Z63" s="34" t="s">
        <v>206</v>
      </c>
      <c r="AA63" s="34" t="s">
        <v>78</v>
      </c>
      <c r="AB63" s="34" t="s">
        <v>205</v>
      </c>
    </row>
    <row r="64" spans="2:28" x14ac:dyDescent="0.3">
      <c r="B64" s="46" t="s">
        <v>207</v>
      </c>
      <c r="C64" s="33" t="s">
        <v>209</v>
      </c>
      <c r="D64" s="33" t="s">
        <v>208</v>
      </c>
      <c r="E64" s="33" t="s">
        <v>77</v>
      </c>
      <c r="F64" s="33">
        <v>1</v>
      </c>
      <c r="G64" s="33">
        <v>0</v>
      </c>
      <c r="H64" s="54">
        <v>1</v>
      </c>
      <c r="I64" s="33">
        <v>2</v>
      </c>
      <c r="J64" s="33">
        <v>0</v>
      </c>
      <c r="K64" s="33">
        <v>0</v>
      </c>
      <c r="L64" s="55">
        <v>2</v>
      </c>
      <c r="M64" s="33">
        <v>0</v>
      </c>
      <c r="N64" s="33">
        <v>0</v>
      </c>
      <c r="O64" s="35">
        <v>0</v>
      </c>
      <c r="P64" s="32"/>
      <c r="Q64" s="34" t="s">
        <v>116</v>
      </c>
      <c r="R64" s="34" t="s">
        <v>116</v>
      </c>
      <c r="S64" s="34" t="s">
        <v>116</v>
      </c>
      <c r="T64" s="34" t="s">
        <v>116</v>
      </c>
      <c r="U64" s="34" t="s">
        <v>116</v>
      </c>
      <c r="V64" s="34" t="s">
        <v>116</v>
      </c>
      <c r="W64" s="34" t="s">
        <v>73</v>
      </c>
      <c r="X64" s="34" t="s">
        <v>73</v>
      </c>
      <c r="Y64" s="34" t="s">
        <v>73</v>
      </c>
      <c r="Z64" s="34" t="s">
        <v>210</v>
      </c>
      <c r="AA64" s="34" t="s">
        <v>116</v>
      </c>
      <c r="AB64" s="34" t="s">
        <v>116</v>
      </c>
    </row>
    <row r="65" spans="2:28" x14ac:dyDescent="0.3">
      <c r="B65" s="46" t="s">
        <v>15</v>
      </c>
      <c r="C65" s="33" t="s">
        <v>211</v>
      </c>
      <c r="D65" s="33" t="s">
        <v>76</v>
      </c>
      <c r="E65" s="33" t="s">
        <v>77</v>
      </c>
      <c r="F65" s="33">
        <v>2</v>
      </c>
      <c r="G65" s="33">
        <v>0</v>
      </c>
      <c r="H65" s="54">
        <v>2</v>
      </c>
      <c r="I65" s="33">
        <v>1</v>
      </c>
      <c r="J65" s="33">
        <v>0</v>
      </c>
      <c r="K65" s="33">
        <v>1</v>
      </c>
      <c r="L65" s="55">
        <v>2</v>
      </c>
      <c r="M65" s="33">
        <v>1</v>
      </c>
      <c r="N65" s="33">
        <v>0</v>
      </c>
      <c r="O65" s="35">
        <v>0</v>
      </c>
      <c r="P65" s="32"/>
      <c r="Q65" s="64">
        <v>900</v>
      </c>
      <c r="R65" s="34">
        <v>2</v>
      </c>
      <c r="S65" s="34" t="s">
        <v>116</v>
      </c>
      <c r="T65" s="34" t="s">
        <v>116</v>
      </c>
      <c r="U65" s="34" t="s">
        <v>116</v>
      </c>
      <c r="V65" s="34" t="s">
        <v>116</v>
      </c>
      <c r="W65" s="34" t="s">
        <v>73</v>
      </c>
      <c r="X65" s="34" t="s">
        <v>73</v>
      </c>
      <c r="Y65" s="34" t="s">
        <v>73</v>
      </c>
      <c r="Z65" s="34" t="s">
        <v>116</v>
      </c>
      <c r="AA65" s="34" t="s">
        <v>116</v>
      </c>
      <c r="AB65" s="34" t="s">
        <v>116</v>
      </c>
    </row>
    <row r="66" spans="2:28" x14ac:dyDescent="0.3">
      <c r="B66" s="46" t="s">
        <v>14</v>
      </c>
      <c r="C66" s="33" t="s">
        <v>212</v>
      </c>
      <c r="D66" s="33" t="s">
        <v>76</v>
      </c>
      <c r="E66" s="33" t="s">
        <v>77</v>
      </c>
      <c r="F66" s="33">
        <v>1</v>
      </c>
      <c r="G66" s="33">
        <v>0</v>
      </c>
      <c r="H66" s="54">
        <v>1</v>
      </c>
      <c r="I66" s="33">
        <v>1</v>
      </c>
      <c r="J66" s="33">
        <v>0</v>
      </c>
      <c r="K66" s="33">
        <v>2</v>
      </c>
      <c r="L66" s="55">
        <v>4</v>
      </c>
      <c r="M66" s="33">
        <v>3</v>
      </c>
      <c r="N66" s="33">
        <v>0</v>
      </c>
      <c r="O66" s="35" t="s">
        <v>77</v>
      </c>
      <c r="P66" s="32"/>
      <c r="Q66" s="34">
        <v>5300</v>
      </c>
      <c r="R66" s="34" t="s">
        <v>116</v>
      </c>
      <c r="S66" s="34" t="s">
        <v>116</v>
      </c>
      <c r="T66" s="34" t="s">
        <v>116</v>
      </c>
      <c r="U66" s="34">
        <v>1.4999999999999999E-2</v>
      </c>
      <c r="V66" s="34" t="s">
        <v>116</v>
      </c>
      <c r="W66" s="34" t="s">
        <v>73</v>
      </c>
      <c r="X66" s="34" t="s">
        <v>73</v>
      </c>
      <c r="Y66" s="34" t="s">
        <v>73</v>
      </c>
      <c r="Z66" s="34" t="s">
        <v>116</v>
      </c>
      <c r="AA66" s="34" t="s">
        <v>116</v>
      </c>
      <c r="AB66" s="34" t="s">
        <v>116</v>
      </c>
    </row>
    <row r="67" spans="2:28" x14ac:dyDescent="0.3">
      <c r="B67" s="46" t="s">
        <v>214</v>
      </c>
      <c r="C67" s="33" t="s">
        <v>213</v>
      </c>
      <c r="D67" s="33" t="s">
        <v>71</v>
      </c>
      <c r="E67" s="33" t="s">
        <v>71</v>
      </c>
      <c r="F67" s="33">
        <v>2</v>
      </c>
      <c r="G67" s="33">
        <v>0</v>
      </c>
      <c r="H67" s="54">
        <v>2</v>
      </c>
      <c r="I67" s="33">
        <v>4</v>
      </c>
      <c r="J67" s="33">
        <v>2</v>
      </c>
      <c r="K67" s="33">
        <v>2</v>
      </c>
      <c r="L67" s="55">
        <v>8</v>
      </c>
      <c r="M67" s="33">
        <v>0</v>
      </c>
      <c r="N67" s="33">
        <v>0</v>
      </c>
      <c r="O67" s="35">
        <v>0</v>
      </c>
      <c r="P67" s="32"/>
      <c r="Q67" s="34" t="s">
        <v>116</v>
      </c>
      <c r="R67" s="34" t="s">
        <v>116</v>
      </c>
      <c r="S67" s="34">
        <v>2.0000000000000001E-4</v>
      </c>
      <c r="T67" s="34" t="s">
        <v>116</v>
      </c>
      <c r="U67" s="34" t="s">
        <v>116</v>
      </c>
      <c r="V67" s="72">
        <v>13</v>
      </c>
      <c r="W67" s="34" t="s">
        <v>73</v>
      </c>
      <c r="X67" s="34" t="s">
        <v>73</v>
      </c>
      <c r="Y67" s="34" t="s">
        <v>73</v>
      </c>
      <c r="Z67" s="34" t="s">
        <v>116</v>
      </c>
      <c r="AA67" s="34" t="s">
        <v>116</v>
      </c>
      <c r="AB67" s="34" t="s">
        <v>116</v>
      </c>
    </row>
    <row r="68" spans="2:28" x14ac:dyDescent="0.3">
      <c r="B68" s="46" t="s">
        <v>18</v>
      </c>
      <c r="C68" s="33" t="s">
        <v>215</v>
      </c>
      <c r="D68" s="33" t="s">
        <v>76</v>
      </c>
      <c r="E68" s="33" t="s">
        <v>71</v>
      </c>
      <c r="F68" s="33">
        <v>4</v>
      </c>
      <c r="G68" s="33">
        <v>0</v>
      </c>
      <c r="H68" s="54">
        <v>4</v>
      </c>
      <c r="I68" s="33">
        <v>4</v>
      </c>
      <c r="J68" s="33">
        <v>2</v>
      </c>
      <c r="K68" s="33">
        <v>2</v>
      </c>
      <c r="L68" s="55">
        <v>8</v>
      </c>
      <c r="M68" s="33">
        <v>2</v>
      </c>
      <c r="N68" s="33">
        <v>3</v>
      </c>
      <c r="O68" s="35" t="s">
        <v>126</v>
      </c>
      <c r="P68" s="32"/>
      <c r="Q68" s="64">
        <v>40</v>
      </c>
      <c r="R68" s="34" t="s">
        <v>116</v>
      </c>
      <c r="S68" s="34">
        <v>1.2</v>
      </c>
      <c r="T68" s="34" t="s">
        <v>116</v>
      </c>
      <c r="U68" s="34" t="s">
        <v>116</v>
      </c>
      <c r="V68" s="34" t="s">
        <v>116</v>
      </c>
      <c r="W68" s="34" t="s">
        <v>73</v>
      </c>
      <c r="X68" s="34" t="s">
        <v>73</v>
      </c>
      <c r="Y68" s="34" t="s">
        <v>73</v>
      </c>
      <c r="Z68" s="34" t="s">
        <v>116</v>
      </c>
      <c r="AA68" s="34" t="s">
        <v>78</v>
      </c>
      <c r="AB68" s="34" t="s">
        <v>11</v>
      </c>
    </row>
    <row r="72" spans="2:28" x14ac:dyDescent="0.3">
      <c r="Q72" s="82" t="s">
        <v>93</v>
      </c>
    </row>
    <row r="73" spans="2:28" x14ac:dyDescent="0.3">
      <c r="Q73" s="83" t="s">
        <v>318</v>
      </c>
    </row>
    <row r="74" spans="2:28" x14ac:dyDescent="0.3">
      <c r="Q74" s="84" t="s">
        <v>319</v>
      </c>
    </row>
    <row r="75" spans="2:28" x14ac:dyDescent="0.3">
      <c r="Q75" s="85" t="s">
        <v>332</v>
      </c>
    </row>
    <row r="76" spans="2:28" x14ac:dyDescent="0.3">
      <c r="Q76" s="86" t="s">
        <v>333</v>
      </c>
    </row>
    <row r="77" spans="2:28" x14ac:dyDescent="0.3">
      <c r="Q77" s="87" t="s">
        <v>320</v>
      </c>
    </row>
    <row r="78" spans="2:28" x14ac:dyDescent="0.3">
      <c r="Q78" s="88" t="s">
        <v>316</v>
      </c>
    </row>
    <row r="79" spans="2:28" x14ac:dyDescent="0.3">
      <c r="Q79" s="89" t="s">
        <v>323</v>
      </c>
    </row>
  </sheetData>
  <pageMargins left="0.70866141732283472" right="0.70866141732283472" top="0.74803149606299213" bottom="0.74803149606299213" header="0.31496062992125984" footer="0.31496062992125984"/>
  <pageSetup paperSize="9" scale="7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L31"/>
  <sheetViews>
    <sheetView workbookViewId="0">
      <selection activeCell="E3" sqref="E3"/>
    </sheetView>
  </sheetViews>
  <sheetFormatPr defaultRowHeight="14.4" x14ac:dyDescent="0.3"/>
  <sheetData>
    <row r="2" spans="2:5" x14ac:dyDescent="0.3">
      <c r="B2" s="1" t="s">
        <v>246</v>
      </c>
      <c r="E2" s="1" t="s">
        <v>255</v>
      </c>
    </row>
    <row r="3" spans="2:5" x14ac:dyDescent="0.3">
      <c r="B3" t="s">
        <v>243</v>
      </c>
      <c r="E3" s="27" t="s">
        <v>256</v>
      </c>
    </row>
    <row r="5" spans="2:5" x14ac:dyDescent="0.3">
      <c r="B5" s="1" t="s">
        <v>247</v>
      </c>
    </row>
    <row r="6" spans="2:5" x14ac:dyDescent="0.3">
      <c r="B6" t="s">
        <v>240</v>
      </c>
      <c r="E6" s="27" t="s">
        <v>257</v>
      </c>
    </row>
    <row r="7" spans="2:5" x14ac:dyDescent="0.3">
      <c r="B7" t="s">
        <v>241</v>
      </c>
      <c r="E7" s="27" t="s">
        <v>258</v>
      </c>
    </row>
    <row r="8" spans="2:5" x14ac:dyDescent="0.3">
      <c r="B8" t="s">
        <v>242</v>
      </c>
      <c r="E8" s="27" t="s">
        <v>259</v>
      </c>
    </row>
    <row r="9" spans="2:5" x14ac:dyDescent="0.3">
      <c r="B9" t="s">
        <v>237</v>
      </c>
      <c r="E9" s="27" t="s">
        <v>260</v>
      </c>
    </row>
    <row r="12" spans="2:5" x14ac:dyDescent="0.3">
      <c r="B12" s="1" t="s">
        <v>248</v>
      </c>
    </row>
    <row r="13" spans="2:5" x14ac:dyDescent="0.3">
      <c r="B13" s="2" t="s">
        <v>263</v>
      </c>
      <c r="E13" s="27" t="s">
        <v>264</v>
      </c>
    </row>
    <row r="14" spans="2:5" x14ac:dyDescent="0.3">
      <c r="B14" t="s">
        <v>252</v>
      </c>
      <c r="E14" s="27" t="s">
        <v>262</v>
      </c>
    </row>
    <row r="15" spans="2:5" x14ac:dyDescent="0.3">
      <c r="B15" t="s">
        <v>253</v>
      </c>
      <c r="E15" s="27" t="s">
        <v>265</v>
      </c>
    </row>
    <row r="16" spans="2:5" x14ac:dyDescent="0.3">
      <c r="B16" t="s">
        <v>251</v>
      </c>
      <c r="E16" s="27" t="s">
        <v>266</v>
      </c>
    </row>
    <row r="17" spans="2:12" x14ac:dyDescent="0.3">
      <c r="B17" t="s">
        <v>254</v>
      </c>
      <c r="E17" s="27" t="s">
        <v>267</v>
      </c>
    </row>
    <row r="19" spans="2:12" x14ac:dyDescent="0.3">
      <c r="B19" s="1" t="s">
        <v>249</v>
      </c>
    </row>
    <row r="20" spans="2:12" x14ac:dyDescent="0.3">
      <c r="B20" s="2" t="s">
        <v>268</v>
      </c>
      <c r="E20" s="27" t="s">
        <v>269</v>
      </c>
    </row>
    <row r="21" spans="2:12" x14ac:dyDescent="0.3">
      <c r="B21" t="s">
        <v>238</v>
      </c>
      <c r="E21" s="27" t="s">
        <v>261</v>
      </c>
    </row>
    <row r="22" spans="2:12" x14ac:dyDescent="0.3">
      <c r="B22" t="s">
        <v>239</v>
      </c>
      <c r="E22" s="27" t="s">
        <v>270</v>
      </c>
    </row>
    <row r="24" spans="2:12" x14ac:dyDescent="0.3">
      <c r="B24" s="1" t="s">
        <v>250</v>
      </c>
    </row>
    <row r="25" spans="2:12" x14ac:dyDescent="0.3">
      <c r="B25" t="s">
        <v>244</v>
      </c>
      <c r="F25" s="27" t="s">
        <v>271</v>
      </c>
    </row>
    <row r="26" spans="2:12" x14ac:dyDescent="0.3">
      <c r="B26" t="s">
        <v>245</v>
      </c>
      <c r="F26" s="27" t="s">
        <v>272</v>
      </c>
    </row>
    <row r="27" spans="2:12" x14ac:dyDescent="0.3">
      <c r="B27" t="s">
        <v>278</v>
      </c>
      <c r="F27" s="27" t="s">
        <v>273</v>
      </c>
      <c r="L27" t="s">
        <v>274</v>
      </c>
    </row>
    <row r="28" spans="2:12" x14ac:dyDescent="0.3">
      <c r="B28" t="s">
        <v>275</v>
      </c>
      <c r="F28" s="27" t="s">
        <v>276</v>
      </c>
    </row>
    <row r="30" spans="2:12" x14ac:dyDescent="0.3">
      <c r="B30" s="1" t="s">
        <v>279</v>
      </c>
    </row>
    <row r="31" spans="2:12" x14ac:dyDescent="0.3">
      <c r="B31" s="2" t="s">
        <v>280</v>
      </c>
      <c r="E31" s="27" t="s">
        <v>277</v>
      </c>
    </row>
  </sheetData>
  <hyperlinks>
    <hyperlink ref="E3" r:id="rId1"/>
    <hyperlink ref="E6" r:id="rId2"/>
    <hyperlink ref="E7" r:id="rId3"/>
    <hyperlink ref="E8" r:id="rId4"/>
    <hyperlink ref="E9" r:id="rId5"/>
    <hyperlink ref="E13" r:id="rId6"/>
    <hyperlink ref="E14" r:id="rId7"/>
    <hyperlink ref="E15" r:id="rId8"/>
    <hyperlink ref="E16" r:id="rId9"/>
    <hyperlink ref="E17" r:id="rId10" location="environmental-standards-for-air-emissions"/>
    <hyperlink ref="E20" r:id="rId11"/>
    <hyperlink ref="E21" r:id="rId12"/>
    <hyperlink ref="E22" r:id="rId13"/>
    <hyperlink ref="F25" r:id="rId14"/>
    <hyperlink ref="F26" r:id="rId15"/>
    <hyperlink ref="F27" r:id="rId16" location="undefined"/>
    <hyperlink ref="F28" r:id="rId17"/>
    <hyperlink ref="E31" r:id="rId18"/>
  </hyperlinks>
  <pageMargins left="0.7" right="0.7" top="0.75" bottom="0.75" header="0.3" footer="0.3"/>
  <pageSetup paperSize="9" orientation="portrait"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Introduction</vt:lpstr>
      <vt:lpstr>Industry Profile</vt:lpstr>
      <vt:lpstr>Worksheet (Health) </vt:lpstr>
      <vt:lpstr>Worksheet (Ecological) </vt:lpstr>
      <vt:lpstr>Chemical data</vt:lpstr>
      <vt:lpstr>References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Harold</dc:creator>
  <cp:lastModifiedBy>Paul Harold</cp:lastModifiedBy>
  <cp:lastPrinted>2018-10-05T13:28:05Z</cp:lastPrinted>
  <dcterms:created xsi:type="dcterms:W3CDTF">2018-04-17T09:26:24Z</dcterms:created>
  <dcterms:modified xsi:type="dcterms:W3CDTF">2018-10-10T09:56:38Z</dcterms:modified>
</cp:coreProperties>
</file>